
<file path=[Content_Types].xml><?xml version="1.0" encoding="utf-8"?>
<Types xmlns="http://schemas.openxmlformats.org/package/2006/content-types">
  <Default Extension="png" ContentType="image/png"/>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9080" yWindow="-120" windowWidth="19440" windowHeight="14640" tabRatio="866"/>
  </bookViews>
  <sheets>
    <sheet name="COVER" sheetId="34" r:id="rId1"/>
    <sheet name="ULAC via other than DXB" sheetId="24" r:id="rId2"/>
    <sheet name="ULAC via dxb" sheetId="41" r:id="rId3"/>
    <sheet name="ULEY" sheetId="19" r:id="rId4"/>
    <sheet name="HS" sheetId="35" state="hidden" r:id="rId5"/>
    <sheet name="LS" sheetId="36" state="hidden" r:id="rId6"/>
    <sheet name="ULKL" sheetId="40" r:id="rId7"/>
    <sheet name="RULES" sheetId="26" r:id="rId8"/>
    <sheet name="AC&amp;EY UPSELLS" sheetId="38" r:id="rId9"/>
    <sheet name="EY CALC" sheetId="37" state="hidden" r:id="rId10"/>
    <sheet name="PEAK SURCHARGES" sheetId="42" r:id="rId11"/>
    <sheet name="CAT16-PENALTY" sheetId="27" r:id="rId12"/>
  </sheets>
  <definedNames>
    <definedName name="_xlnm.Print_Area" localSheetId="11">'CAT16-PENALTY'!$A$1:$A$117</definedName>
    <definedName name="_xlnm.Print_Area" localSheetId="10">'PEAK SURCHARGES'!$A$1:$F$61</definedName>
    <definedName name="_xlnm.Print_Area" localSheetId="7">RULES!$A$1:$C$224</definedName>
    <definedName name="_xlnm.Print_Area" localSheetId="2">'ULAC via dxb'!$A$1:$K$132</definedName>
    <definedName name="_xlnm.Print_Area" localSheetId="1">'ULAC via other than DXB'!$A$1:$J$183</definedName>
    <definedName name="_xlnm.Print_Area" localSheetId="3">ULEY!$A$1:$G$59</definedName>
    <definedName name="_xlnm.Print_Area" localSheetId="6">ULKL!$A$1:$I$112</definedName>
    <definedName name="_xlnm.Print_Titles" localSheetId="7">RULES!$6:$7</definedName>
    <definedName name="_xlnm.Print_Titles" localSheetId="2">'ULAC via dxb'!$17:$21</definedName>
    <definedName name="_xlnm.Print_Titles" localSheetId="1">'ULAC via other than DXB'!$14:$18</definedName>
    <definedName name="_xlnm.Print_Titles" localSheetId="6">ULKL!$12:$16</definedName>
  </definedNames>
  <calcPr calcId="191029" fullCalcOnLoad="1"/>
</workbook>
</file>

<file path=xl/calcChain.xml><?xml version="1.0" encoding="utf-8"?>
<calcChain xmlns="http://schemas.openxmlformats.org/spreadsheetml/2006/main">
  <c r="AJ52" i="38"/>
  <c r="AJ47"/>
  <c r="AI47"/>
  <c r="AJ46"/>
  <c r="AI46"/>
  <c r="AH46"/>
  <c r="AG46"/>
  <c r="AI45"/>
  <c r="AH45"/>
  <c r="AG45"/>
  <c r="AF45"/>
  <c r="AG44"/>
  <c r="AF44"/>
  <c r="AE44"/>
  <c r="AJ41"/>
  <c r="AJ40"/>
  <c r="AI40"/>
  <c r="AJ39"/>
  <c r="AI39"/>
  <c r="AH39"/>
  <c r="AG39"/>
  <c r="AI38"/>
  <c r="AH38"/>
  <c r="AG38"/>
  <c r="AF38"/>
  <c r="AG37"/>
  <c r="AF37"/>
  <c r="AE37"/>
  <c r="AJ34"/>
  <c r="AJ33"/>
  <c r="AI33"/>
  <c r="AJ32"/>
  <c r="AI32"/>
  <c r="AH32"/>
  <c r="AG32"/>
  <c r="AI31"/>
  <c r="AH31"/>
  <c r="AG31"/>
  <c r="AF31"/>
  <c r="AG30"/>
  <c r="AF30"/>
  <c r="AE30"/>
  <c r="W57" i="19"/>
  <c r="X57"/>
  <c r="Z57"/>
  <c r="AA57"/>
  <c r="W56"/>
  <c r="X56"/>
  <c r="Z56"/>
  <c r="AA56"/>
  <c r="W55"/>
  <c r="X55"/>
  <c r="Z55"/>
  <c r="AA55"/>
  <c r="W54"/>
  <c r="X54"/>
  <c r="AB54"/>
  <c r="W53"/>
  <c r="X53"/>
  <c r="Z53"/>
  <c r="AA53"/>
  <c r="W52"/>
  <c r="X52"/>
  <c r="Z52"/>
  <c r="AA52"/>
  <c r="W51"/>
  <c r="X51"/>
  <c r="Z51"/>
  <c r="AA51"/>
  <c r="W50"/>
  <c r="X50"/>
  <c r="Z50"/>
  <c r="AA50"/>
  <c r="W49"/>
  <c r="X49"/>
  <c r="Z49"/>
  <c r="AA49"/>
  <c r="W48"/>
  <c r="X48"/>
  <c r="Z48"/>
  <c r="AA48"/>
  <c r="W47"/>
  <c r="X47"/>
  <c r="Z47"/>
  <c r="AA47"/>
  <c r="W46"/>
  <c r="X46"/>
  <c r="Z46"/>
  <c r="AA46"/>
  <c r="W45"/>
  <c r="X45"/>
  <c r="Z45"/>
  <c r="AA45"/>
  <c r="W44"/>
  <c r="X44"/>
  <c r="Z44"/>
  <c r="AA44"/>
  <c r="W43"/>
  <c r="X43"/>
  <c r="Z43"/>
  <c r="W42"/>
  <c r="X42"/>
  <c r="Z42"/>
  <c r="W41"/>
  <c r="X41"/>
  <c r="AB41"/>
  <c r="W40"/>
  <c r="X40"/>
  <c r="AB40"/>
  <c r="W39"/>
  <c r="X39"/>
  <c r="AB39"/>
  <c r="Z39"/>
  <c r="Z40"/>
  <c r="Z41"/>
  <c r="Z54"/>
  <c r="AA54"/>
  <c r="J18"/>
  <c r="K18"/>
  <c r="J19"/>
  <c r="K19"/>
  <c r="J20"/>
  <c r="K20"/>
  <c r="J21"/>
  <c r="K21"/>
  <c r="J22"/>
  <c r="K22"/>
  <c r="J23"/>
  <c r="K23"/>
  <c r="L23"/>
  <c r="M23"/>
  <c r="N23"/>
  <c r="J24"/>
  <c r="K24"/>
  <c r="L24"/>
  <c r="M24"/>
  <c r="N24"/>
  <c r="J25"/>
  <c r="K25"/>
  <c r="L25"/>
  <c r="M25"/>
  <c r="N25"/>
  <c r="J26"/>
  <c r="K26"/>
  <c r="L26"/>
  <c r="M26"/>
  <c r="N26"/>
  <c r="J27"/>
  <c r="K27"/>
  <c r="L27"/>
  <c r="M27"/>
  <c r="N27"/>
  <c r="J28"/>
  <c r="K28"/>
  <c r="L28"/>
  <c r="M28"/>
  <c r="N28"/>
  <c r="J29"/>
  <c r="K29"/>
  <c r="L29"/>
  <c r="M29"/>
  <c r="N29"/>
  <c r="J30"/>
  <c r="K30"/>
  <c r="L30"/>
  <c r="M30"/>
  <c r="N30"/>
  <c r="J31"/>
  <c r="K31"/>
  <c r="L31"/>
  <c r="M31"/>
  <c r="N31"/>
  <c r="J32"/>
  <c r="K32"/>
  <c r="L32"/>
  <c r="M32"/>
  <c r="N32"/>
  <c r="J34"/>
  <c r="K34"/>
  <c r="L34"/>
  <c r="M34"/>
  <c r="N34"/>
  <c r="J35"/>
  <c r="K35"/>
  <c r="L35"/>
  <c r="M35"/>
  <c r="N35"/>
  <c r="J36"/>
  <c r="K36"/>
  <c r="L36"/>
  <c r="M36"/>
  <c r="N36"/>
  <c r="J37"/>
  <c r="K37"/>
  <c r="L37"/>
  <c r="M37"/>
  <c r="N37"/>
  <c r="J39"/>
  <c r="K39"/>
  <c r="J40"/>
  <c r="K40"/>
  <c r="L40"/>
  <c r="M40"/>
  <c r="N40"/>
  <c r="J41"/>
  <c r="K41"/>
  <c r="L41"/>
  <c r="M41"/>
  <c r="N41"/>
  <c r="J42"/>
  <c r="K42"/>
  <c r="L42"/>
  <c r="M42"/>
  <c r="N42"/>
  <c r="J43"/>
  <c r="K43"/>
  <c r="L43"/>
  <c r="M43"/>
  <c r="N43"/>
  <c r="J44"/>
  <c r="K44"/>
  <c r="L44"/>
  <c r="M44"/>
  <c r="N44"/>
  <c r="J45"/>
  <c r="K45"/>
  <c r="L45"/>
  <c r="M45"/>
  <c r="N45"/>
  <c r="J46"/>
  <c r="K46"/>
  <c r="L46"/>
  <c r="M46"/>
  <c r="N46"/>
  <c r="J47"/>
  <c r="K47"/>
  <c r="L47"/>
  <c r="M47"/>
  <c r="N47"/>
  <c r="J48"/>
  <c r="K48"/>
  <c r="L48"/>
  <c r="M48"/>
  <c r="N48"/>
  <c r="J49"/>
  <c r="K49"/>
  <c r="L49"/>
  <c r="M49"/>
  <c r="N49"/>
  <c r="J50"/>
  <c r="K50"/>
  <c r="L50"/>
  <c r="M50"/>
  <c r="N50"/>
  <c r="J51"/>
  <c r="K51"/>
  <c r="L51"/>
  <c r="M51"/>
  <c r="N51"/>
  <c r="J53"/>
  <c r="K53"/>
  <c r="L53"/>
  <c r="M53"/>
  <c r="N53"/>
  <c r="J54"/>
  <c r="K54"/>
  <c r="L54"/>
  <c r="M54"/>
  <c r="N54"/>
  <c r="J55"/>
  <c r="K55"/>
  <c r="L55"/>
  <c r="M55"/>
  <c r="N55"/>
  <c r="J56"/>
  <c r="K56"/>
  <c r="L56"/>
  <c r="M56"/>
  <c r="N56"/>
  <c r="L68"/>
  <c r="L69"/>
  <c r="L70"/>
  <c r="L71"/>
  <c r="L72"/>
  <c r="L73"/>
  <c r="L74"/>
  <c r="L75"/>
  <c r="L76"/>
  <c r="L77"/>
  <c r="L78"/>
  <c r="L79"/>
  <c r="L80"/>
  <c r="L81"/>
  <c r="L82"/>
  <c r="L87"/>
  <c r="L88"/>
  <c r="W36"/>
  <c r="X36"/>
  <c r="Z36"/>
  <c r="W35"/>
  <c r="X35"/>
  <c r="W34"/>
  <c r="X34"/>
  <c r="W33"/>
  <c r="X33"/>
  <c r="W32"/>
  <c r="X32"/>
  <c r="Z32"/>
  <c r="W31"/>
  <c r="X31"/>
  <c r="W30"/>
  <c r="X30"/>
  <c r="Z30"/>
  <c r="W29"/>
  <c r="X29"/>
  <c r="Z29"/>
  <c r="W28"/>
  <c r="X28"/>
  <c r="Z28"/>
  <c r="W27"/>
  <c r="X27"/>
  <c r="W26"/>
  <c r="X26"/>
  <c r="W25"/>
  <c r="X25"/>
  <c r="Z25"/>
  <c r="W24"/>
  <c r="X24"/>
  <c r="Z24"/>
  <c r="W23"/>
  <c r="X23"/>
  <c r="Z23"/>
  <c r="W22"/>
  <c r="X22"/>
  <c r="Z22"/>
  <c r="W21"/>
  <c r="X21"/>
  <c r="Z21"/>
  <c r="W20"/>
  <c r="X20"/>
  <c r="W19"/>
  <c r="X19"/>
  <c r="W18"/>
  <c r="X18"/>
  <c r="AB18"/>
  <c r="AB19"/>
  <c r="Z19"/>
  <c r="AB33"/>
  <c r="Z33"/>
  <c r="AA33"/>
  <c r="Z26"/>
  <c r="AA26"/>
  <c r="Z34"/>
  <c r="AA34"/>
  <c r="Z27"/>
  <c r="AA27"/>
  <c r="Z31"/>
  <c r="AA31"/>
  <c r="Z35"/>
  <c r="AA35"/>
  <c r="AB20"/>
  <c r="Z20"/>
  <c r="AA29"/>
  <c r="AA25"/>
  <c r="Z18"/>
  <c r="AA30"/>
  <c r="AA36"/>
  <c r="AA32"/>
  <c r="AA28"/>
  <c r="P138" i="41"/>
  <c r="U138"/>
  <c r="W138"/>
  <c r="P137"/>
  <c r="U137"/>
  <c r="W137"/>
  <c r="P136"/>
  <c r="U136"/>
  <c r="W136"/>
  <c r="P135"/>
  <c r="R135"/>
  <c r="P134"/>
  <c r="R134"/>
  <c r="P133"/>
  <c r="U133"/>
  <c r="W133"/>
  <c r="P132"/>
  <c r="R132"/>
  <c r="P131"/>
  <c r="R131"/>
  <c r="P130"/>
  <c r="U130"/>
  <c r="W130"/>
  <c r="P129"/>
  <c r="U129"/>
  <c r="W129"/>
  <c r="P128"/>
  <c r="U128"/>
  <c r="W128"/>
  <c r="P127"/>
  <c r="R127"/>
  <c r="P126"/>
  <c r="R126"/>
  <c r="P125"/>
  <c r="U125"/>
  <c r="W125"/>
  <c r="P124"/>
  <c r="U124"/>
  <c r="W124"/>
  <c r="P123"/>
  <c r="R123"/>
  <c r="P122"/>
  <c r="U122"/>
  <c r="W122"/>
  <c r="P121"/>
  <c r="U121"/>
  <c r="W121"/>
  <c r="P120"/>
  <c r="U120"/>
  <c r="W120"/>
  <c r="P117"/>
  <c r="R117"/>
  <c r="P116"/>
  <c r="U116"/>
  <c r="W116"/>
  <c r="P115"/>
  <c r="U115"/>
  <c r="W115"/>
  <c r="P114"/>
  <c r="R114"/>
  <c r="P113"/>
  <c r="R113"/>
  <c r="P112"/>
  <c r="R112"/>
  <c r="P111"/>
  <c r="U111"/>
  <c r="W111"/>
  <c r="P110"/>
  <c r="U110"/>
  <c r="W110"/>
  <c r="P109"/>
  <c r="R109"/>
  <c r="P108"/>
  <c r="U108"/>
  <c r="W108"/>
  <c r="P107"/>
  <c r="U107"/>
  <c r="W107"/>
  <c r="P106"/>
  <c r="R106"/>
  <c r="P105"/>
  <c r="R105"/>
  <c r="P104"/>
  <c r="R104"/>
  <c r="P103"/>
  <c r="U103"/>
  <c r="W103"/>
  <c r="P102"/>
  <c r="U102"/>
  <c r="W102"/>
  <c r="P101"/>
  <c r="R101"/>
  <c r="P100"/>
  <c r="U100"/>
  <c r="W100"/>
  <c r="P99"/>
  <c r="U99"/>
  <c r="W99"/>
  <c r="R124"/>
  <c r="R99"/>
  <c r="U132"/>
  <c r="W132"/>
  <c r="R110"/>
  <c r="R102"/>
  <c r="R133"/>
  <c r="U101"/>
  <c r="W101"/>
  <c r="U109"/>
  <c r="W109"/>
  <c r="U117"/>
  <c r="W117"/>
  <c r="R111"/>
  <c r="R103"/>
  <c r="R125"/>
  <c r="U123"/>
  <c r="W123"/>
  <c r="U131"/>
  <c r="W131"/>
  <c r="R120"/>
  <c r="U104"/>
  <c r="W104"/>
  <c r="U112"/>
  <c r="W112"/>
  <c r="R116"/>
  <c r="R108"/>
  <c r="R100"/>
  <c r="R138"/>
  <c r="R130"/>
  <c r="R122"/>
  <c r="U126"/>
  <c r="W126"/>
  <c r="U134"/>
  <c r="W134"/>
  <c r="U105"/>
  <c r="W105"/>
  <c r="U113"/>
  <c r="W113"/>
  <c r="R115"/>
  <c r="R107"/>
  <c r="R137"/>
  <c r="R129"/>
  <c r="R121"/>
  <c r="U127"/>
  <c r="W127"/>
  <c r="U135"/>
  <c r="W135"/>
  <c r="U106"/>
  <c r="W106"/>
  <c r="U114"/>
  <c r="W114"/>
  <c r="R136"/>
  <c r="R128"/>
  <c r="P96"/>
  <c r="U96"/>
  <c r="W96"/>
  <c r="P95"/>
  <c r="R95"/>
  <c r="P94"/>
  <c r="U94"/>
  <c r="W94"/>
  <c r="P93"/>
  <c r="R93"/>
  <c r="P92"/>
  <c r="R92"/>
  <c r="P91"/>
  <c r="U91"/>
  <c r="W91"/>
  <c r="P90"/>
  <c r="U90"/>
  <c r="W90"/>
  <c r="P89"/>
  <c r="R89"/>
  <c r="P88"/>
  <c r="U88"/>
  <c r="W88"/>
  <c r="P87"/>
  <c r="R87"/>
  <c r="P86"/>
  <c r="R86"/>
  <c r="P85"/>
  <c r="U85"/>
  <c r="W85"/>
  <c r="P84"/>
  <c r="U84"/>
  <c r="W84"/>
  <c r="P83"/>
  <c r="U83"/>
  <c r="W83"/>
  <c r="P82"/>
  <c r="U82"/>
  <c r="W82"/>
  <c r="P81"/>
  <c r="R81"/>
  <c r="P80"/>
  <c r="U80"/>
  <c r="W80"/>
  <c r="P79"/>
  <c r="U79"/>
  <c r="W79"/>
  <c r="P78"/>
  <c r="R78"/>
  <c r="U87"/>
  <c r="W87"/>
  <c r="U86"/>
  <c r="W86"/>
  <c r="R94"/>
  <c r="R88"/>
  <c r="R80"/>
  <c r="U92"/>
  <c r="W92"/>
  <c r="U95"/>
  <c r="W95"/>
  <c r="R79"/>
  <c r="R96"/>
  <c r="U78"/>
  <c r="W78"/>
  <c r="U93"/>
  <c r="W93"/>
  <c r="R84"/>
  <c r="U81"/>
  <c r="W81"/>
  <c r="R85"/>
  <c r="R91"/>
  <c r="R83"/>
  <c r="U89"/>
  <c r="W89"/>
  <c r="R90"/>
  <c r="R82"/>
  <c r="P75"/>
  <c r="R75"/>
  <c r="P74"/>
  <c r="W74"/>
  <c r="AA74"/>
  <c r="P73"/>
  <c r="R73"/>
  <c r="P72"/>
  <c r="R72"/>
  <c r="P71"/>
  <c r="R71"/>
  <c r="P70"/>
  <c r="W70"/>
  <c r="AA70"/>
  <c r="P69"/>
  <c r="R69"/>
  <c r="P68"/>
  <c r="R68"/>
  <c r="P67"/>
  <c r="R67"/>
  <c r="P66"/>
  <c r="W66"/>
  <c r="AA66"/>
  <c r="P65"/>
  <c r="R65"/>
  <c r="P64"/>
  <c r="R64"/>
  <c r="P63"/>
  <c r="R63"/>
  <c r="P62"/>
  <c r="W62"/>
  <c r="AA62"/>
  <c r="P61"/>
  <c r="R61"/>
  <c r="P60"/>
  <c r="R60"/>
  <c r="P59"/>
  <c r="R59"/>
  <c r="P58"/>
  <c r="W58"/>
  <c r="P57"/>
  <c r="W57"/>
  <c r="AB54"/>
  <c r="AH54"/>
  <c r="AM54"/>
  <c r="AB53"/>
  <c r="AD53"/>
  <c r="AB52"/>
  <c r="AH52"/>
  <c r="AM52"/>
  <c r="AB51"/>
  <c r="AH51"/>
  <c r="AM51"/>
  <c r="AB50"/>
  <c r="AH50"/>
  <c r="AM50"/>
  <c r="AB49"/>
  <c r="AD49"/>
  <c r="AB48"/>
  <c r="AH48"/>
  <c r="AM48"/>
  <c r="AB47"/>
  <c r="AD47"/>
  <c r="AB46"/>
  <c r="AH46"/>
  <c r="AM46"/>
  <c r="AB45"/>
  <c r="AD45"/>
  <c r="AB44"/>
  <c r="AH44"/>
  <c r="AM44"/>
  <c r="AB43"/>
  <c r="AD43"/>
  <c r="AB42"/>
  <c r="AH42"/>
  <c r="AM42"/>
  <c r="AB41"/>
  <c r="AD41"/>
  <c r="AB40"/>
  <c r="AH40"/>
  <c r="AM40"/>
  <c r="AB39"/>
  <c r="AD39"/>
  <c r="AB38"/>
  <c r="AH38"/>
  <c r="AB37"/>
  <c r="AD37"/>
  <c r="AB36"/>
  <c r="AH36"/>
  <c r="P54"/>
  <c r="V54"/>
  <c r="P53"/>
  <c r="V53"/>
  <c r="P52"/>
  <c r="V52"/>
  <c r="P51"/>
  <c r="R51"/>
  <c r="P50"/>
  <c r="V50"/>
  <c r="P49"/>
  <c r="V49"/>
  <c r="P48"/>
  <c r="V48"/>
  <c r="P47"/>
  <c r="R47"/>
  <c r="P46"/>
  <c r="R46"/>
  <c r="P45"/>
  <c r="V45"/>
  <c r="P44"/>
  <c r="V44"/>
  <c r="P43"/>
  <c r="R43"/>
  <c r="P42"/>
  <c r="R42"/>
  <c r="P41"/>
  <c r="V41"/>
  <c r="P40"/>
  <c r="V40"/>
  <c r="P39"/>
  <c r="R39"/>
  <c r="P38"/>
  <c r="V38"/>
  <c r="P37"/>
  <c r="V37"/>
  <c r="P36"/>
  <c r="V36"/>
  <c r="AD44"/>
  <c r="V42"/>
  <c r="AD42"/>
  <c r="W67"/>
  <c r="AA67"/>
  <c r="W75"/>
  <c r="AA75"/>
  <c r="W59"/>
  <c r="AD38"/>
  <c r="AD40"/>
  <c r="AH47"/>
  <c r="AM47"/>
  <c r="W73"/>
  <c r="AA73"/>
  <c r="W65"/>
  <c r="AA65"/>
  <c r="AD36"/>
  <c r="AH43"/>
  <c r="AM43"/>
  <c r="AD50"/>
  <c r="W71"/>
  <c r="AA71"/>
  <c r="W63"/>
  <c r="AA63"/>
  <c r="AH39"/>
  <c r="AD46"/>
  <c r="AD48"/>
  <c r="AD54"/>
  <c r="R57"/>
  <c r="W69"/>
  <c r="AA69"/>
  <c r="W61"/>
  <c r="AA61"/>
  <c r="R74"/>
  <c r="R70"/>
  <c r="R66"/>
  <c r="R62"/>
  <c r="R58"/>
  <c r="W72"/>
  <c r="AA72"/>
  <c r="W68"/>
  <c r="AA68"/>
  <c r="W64"/>
  <c r="AA64"/>
  <c r="W60"/>
  <c r="AA60"/>
  <c r="AD52"/>
  <c r="AH37"/>
  <c r="AH41"/>
  <c r="AM41"/>
  <c r="AH45"/>
  <c r="AM45"/>
  <c r="AH49"/>
  <c r="AM49"/>
  <c r="AH53"/>
  <c r="AM53"/>
  <c r="AD51"/>
  <c r="V39"/>
  <c r="V46"/>
  <c r="R38"/>
  <c r="V51"/>
  <c r="R54"/>
  <c r="V47"/>
  <c r="R50"/>
  <c r="V43"/>
  <c r="R37"/>
  <c r="R41"/>
  <c r="R45"/>
  <c r="R49"/>
  <c r="R53"/>
  <c r="R36"/>
  <c r="R40"/>
  <c r="R44"/>
  <c r="R48"/>
  <c r="R52"/>
  <c r="AB33"/>
  <c r="AH33"/>
  <c r="AM33"/>
  <c r="AB32"/>
  <c r="AD32"/>
  <c r="AB31"/>
  <c r="AH31"/>
  <c r="AM31"/>
  <c r="AB30"/>
  <c r="AH30"/>
  <c r="AM30"/>
  <c r="AB29"/>
  <c r="AH29"/>
  <c r="AM29"/>
  <c r="AB28"/>
  <c r="AD28"/>
  <c r="AB27"/>
  <c r="AH27"/>
  <c r="AM27"/>
  <c r="AB26"/>
  <c r="AH26"/>
  <c r="AM26"/>
  <c r="AB25"/>
  <c r="AH25"/>
  <c r="AM25"/>
  <c r="AB24"/>
  <c r="AD24"/>
  <c r="AB23"/>
  <c r="AH23"/>
  <c r="AM23"/>
  <c r="AB22"/>
  <c r="AD22"/>
  <c r="P33"/>
  <c r="R33"/>
  <c r="P32"/>
  <c r="R32"/>
  <c r="P31"/>
  <c r="V31"/>
  <c r="P30"/>
  <c r="V30"/>
  <c r="P29"/>
  <c r="R29"/>
  <c r="P28"/>
  <c r="V28"/>
  <c r="P27"/>
  <c r="V27"/>
  <c r="P26"/>
  <c r="V26"/>
  <c r="P25"/>
  <c r="R25"/>
  <c r="P24"/>
  <c r="V24"/>
  <c r="P23"/>
  <c r="V23"/>
  <c r="P22"/>
  <c r="V22"/>
  <c r="V32"/>
  <c r="V29"/>
  <c r="AD33"/>
  <c r="V25"/>
  <c r="R28"/>
  <c r="AH22"/>
  <c r="AM22"/>
  <c r="AD29"/>
  <c r="AD31"/>
  <c r="R24"/>
  <c r="AD25"/>
  <c r="AD27"/>
  <c r="V33"/>
  <c r="AD23"/>
  <c r="AH24"/>
  <c r="AM24"/>
  <c r="AH28"/>
  <c r="AM28"/>
  <c r="AH32"/>
  <c r="AM32"/>
  <c r="AD26"/>
  <c r="AD30"/>
  <c r="R23"/>
  <c r="R27"/>
  <c r="R31"/>
  <c r="R22"/>
  <c r="R26"/>
  <c r="R30"/>
  <c r="V329" i="24"/>
  <c r="Q329"/>
  <c r="L329"/>
  <c r="S328"/>
  <c r="U328"/>
  <c r="V328"/>
  <c r="P328"/>
  <c r="Q328"/>
  <c r="L328"/>
  <c r="G176"/>
  <c r="S327"/>
  <c r="U327"/>
  <c r="V327"/>
  <c r="P327"/>
  <c r="Q327"/>
  <c r="L327"/>
  <c r="G175"/>
  <c r="S326"/>
  <c r="U326"/>
  <c r="V326"/>
  <c r="P326"/>
  <c r="Q326"/>
  <c r="L326"/>
  <c r="G174"/>
  <c r="S325"/>
  <c r="U325"/>
  <c r="V325"/>
  <c r="P325"/>
  <c r="Q325"/>
  <c r="L325"/>
  <c r="G173"/>
  <c r="V324"/>
  <c r="Q324"/>
  <c r="L324"/>
  <c r="S323"/>
  <c r="U323"/>
  <c r="V323"/>
  <c r="P323"/>
  <c r="Q323"/>
  <c r="L323"/>
  <c r="G172"/>
  <c r="S322"/>
  <c r="U322"/>
  <c r="V322"/>
  <c r="P322"/>
  <c r="Q322"/>
  <c r="L322"/>
  <c r="G171"/>
  <c r="S321"/>
  <c r="U321"/>
  <c r="V321"/>
  <c r="P321"/>
  <c r="Q321"/>
  <c r="L321"/>
  <c r="G170"/>
  <c r="S320"/>
  <c r="U320"/>
  <c r="V320"/>
  <c r="P320"/>
  <c r="Q320"/>
  <c r="L320"/>
  <c r="G169"/>
  <c r="S319"/>
  <c r="U319"/>
  <c r="V319"/>
  <c r="P319"/>
  <c r="Q319"/>
  <c r="L319"/>
  <c r="G168"/>
  <c r="S318"/>
  <c r="U318"/>
  <c r="V318"/>
  <c r="P318"/>
  <c r="Q318"/>
  <c r="L318"/>
  <c r="G167"/>
  <c r="S317"/>
  <c r="U317"/>
  <c r="V317"/>
  <c r="P317"/>
  <c r="Q317"/>
  <c r="L317"/>
  <c r="G166"/>
  <c r="S316"/>
  <c r="U316"/>
  <c r="V316"/>
  <c r="P316"/>
  <c r="Q316"/>
  <c r="L316"/>
  <c r="G165"/>
  <c r="S315"/>
  <c r="U315"/>
  <c r="V315"/>
  <c r="P315"/>
  <c r="Q315"/>
  <c r="L315"/>
  <c r="G164"/>
  <c r="S314"/>
  <c r="U314"/>
  <c r="V314"/>
  <c r="P314"/>
  <c r="Q314"/>
  <c r="L314"/>
  <c r="G163"/>
  <c r="V313"/>
  <c r="P313"/>
  <c r="Q313"/>
  <c r="L313"/>
  <c r="V312"/>
  <c r="P312"/>
  <c r="Q312"/>
  <c r="L312"/>
  <c r="V311"/>
  <c r="P311"/>
  <c r="Q311"/>
  <c r="L311"/>
  <c r="V310"/>
  <c r="P310"/>
  <c r="Q310"/>
  <c r="L310"/>
  <c r="V309"/>
  <c r="P309"/>
  <c r="Q309"/>
  <c r="L309"/>
  <c r="V308"/>
  <c r="Q308"/>
  <c r="L308"/>
  <c r="S307"/>
  <c r="U307"/>
  <c r="V307"/>
  <c r="P307"/>
  <c r="Q307"/>
  <c r="L307"/>
  <c r="S306"/>
  <c r="U306"/>
  <c r="V306"/>
  <c r="P306"/>
  <c r="Q306"/>
  <c r="L306"/>
  <c r="S305"/>
  <c r="U305"/>
  <c r="V305"/>
  <c r="P305"/>
  <c r="Q305"/>
  <c r="L305"/>
  <c r="S304"/>
  <c r="U304"/>
  <c r="V304"/>
  <c r="P304"/>
  <c r="Q304"/>
  <c r="L304"/>
  <c r="V303"/>
  <c r="L303"/>
  <c r="S302"/>
  <c r="U302"/>
  <c r="V302"/>
  <c r="P302"/>
  <c r="Q302"/>
  <c r="L302"/>
  <c r="S301"/>
  <c r="U301"/>
  <c r="V301"/>
  <c r="P301"/>
  <c r="Q301"/>
  <c r="L301"/>
  <c r="S300"/>
  <c r="U300"/>
  <c r="V300"/>
  <c r="P300"/>
  <c r="Q300"/>
  <c r="L300"/>
  <c r="S299"/>
  <c r="U299"/>
  <c r="V299"/>
  <c r="P299"/>
  <c r="Q299"/>
  <c r="L299"/>
  <c r="S298"/>
  <c r="U298"/>
  <c r="V298"/>
  <c r="P298"/>
  <c r="Q298"/>
  <c r="L298"/>
  <c r="S297"/>
  <c r="U297"/>
  <c r="V297"/>
  <c r="P297"/>
  <c r="Q297"/>
  <c r="L297"/>
  <c r="S296"/>
  <c r="U296"/>
  <c r="V296"/>
  <c r="P296"/>
  <c r="Q296"/>
  <c r="L296"/>
  <c r="S295"/>
  <c r="U295"/>
  <c r="V295"/>
  <c r="P295"/>
  <c r="Q295"/>
  <c r="L295"/>
  <c r="S294"/>
  <c r="U294"/>
  <c r="V294"/>
  <c r="P294"/>
  <c r="Q294"/>
  <c r="L294"/>
  <c r="S293"/>
  <c r="U293"/>
  <c r="V293"/>
  <c r="P293"/>
  <c r="Q293"/>
  <c r="L293"/>
  <c r="V292"/>
  <c r="P292"/>
  <c r="Q292"/>
  <c r="L292"/>
  <c r="V291"/>
  <c r="P291"/>
  <c r="Q291"/>
  <c r="L291"/>
  <c r="V290"/>
  <c r="P290"/>
  <c r="Q290"/>
  <c r="L290"/>
  <c r="V289"/>
  <c r="P289"/>
  <c r="Q289"/>
  <c r="L289"/>
  <c r="V288"/>
  <c r="P288"/>
  <c r="Q288"/>
  <c r="L288"/>
  <c r="V287"/>
  <c r="Q287"/>
  <c r="L287"/>
  <c r="S286"/>
  <c r="U286"/>
  <c r="V286"/>
  <c r="P286"/>
  <c r="Q286"/>
  <c r="L286"/>
  <c r="G159"/>
  <c r="S285"/>
  <c r="U285"/>
  <c r="V285"/>
  <c r="P285"/>
  <c r="Q285"/>
  <c r="L285"/>
  <c r="G158"/>
  <c r="S284"/>
  <c r="U284"/>
  <c r="V284"/>
  <c r="P284"/>
  <c r="Q284"/>
  <c r="L284"/>
  <c r="G157"/>
  <c r="S283"/>
  <c r="U283"/>
  <c r="V283"/>
  <c r="P283"/>
  <c r="Q283"/>
  <c r="L283"/>
  <c r="G156"/>
  <c r="V282"/>
  <c r="Q282"/>
  <c r="L282"/>
  <c r="S281"/>
  <c r="U281"/>
  <c r="V281"/>
  <c r="P281"/>
  <c r="Q281"/>
  <c r="L281"/>
  <c r="G155"/>
  <c r="S280"/>
  <c r="U280"/>
  <c r="V280"/>
  <c r="P280"/>
  <c r="Q280"/>
  <c r="L280"/>
  <c r="G154"/>
  <c r="S279"/>
  <c r="U279"/>
  <c r="V279"/>
  <c r="P279"/>
  <c r="Q279"/>
  <c r="L279"/>
  <c r="G153"/>
  <c r="S278"/>
  <c r="U278"/>
  <c r="V278"/>
  <c r="P278"/>
  <c r="Q278"/>
  <c r="L278"/>
  <c r="G152"/>
  <c r="S277"/>
  <c r="U277"/>
  <c r="V277"/>
  <c r="P277"/>
  <c r="Q277"/>
  <c r="L277"/>
  <c r="G151"/>
  <c r="S276"/>
  <c r="U276"/>
  <c r="V276"/>
  <c r="P276"/>
  <c r="Q276"/>
  <c r="L276"/>
  <c r="G150"/>
  <c r="S275"/>
  <c r="U275"/>
  <c r="V275"/>
  <c r="P275"/>
  <c r="Q275"/>
  <c r="L275"/>
  <c r="G149"/>
  <c r="S274"/>
  <c r="U274"/>
  <c r="V274"/>
  <c r="P274"/>
  <c r="Q274"/>
  <c r="L274"/>
  <c r="G148"/>
  <c r="S273"/>
  <c r="U273"/>
  <c r="V273"/>
  <c r="P273"/>
  <c r="Q273"/>
  <c r="L273"/>
  <c r="G147"/>
  <c r="S272"/>
  <c r="U272"/>
  <c r="V272"/>
  <c r="P272"/>
  <c r="Q272"/>
  <c r="L272"/>
  <c r="G146"/>
  <c r="V271"/>
  <c r="P271"/>
  <c r="Q271"/>
  <c r="L271"/>
  <c r="V270"/>
  <c r="P270"/>
  <c r="Q270"/>
  <c r="L270"/>
  <c r="V269"/>
  <c r="P269"/>
  <c r="Q269"/>
  <c r="L269"/>
  <c r="V268"/>
  <c r="P268"/>
  <c r="Q268"/>
  <c r="L268"/>
  <c r="V267"/>
  <c r="P267"/>
  <c r="Q267"/>
  <c r="L267"/>
  <c r="V266"/>
  <c r="Q266"/>
  <c r="L266"/>
  <c r="S265"/>
  <c r="U265"/>
  <c r="V265"/>
  <c r="P265"/>
  <c r="Q265"/>
  <c r="L265"/>
  <c r="S264"/>
  <c r="U264"/>
  <c r="V264"/>
  <c r="P264"/>
  <c r="Q264"/>
  <c r="L264"/>
  <c r="S263"/>
  <c r="U263"/>
  <c r="V263"/>
  <c r="P263"/>
  <c r="Q263"/>
  <c r="L263"/>
  <c r="S262"/>
  <c r="U262"/>
  <c r="V262"/>
  <c r="P262"/>
  <c r="Q262"/>
  <c r="L262"/>
  <c r="V261"/>
  <c r="L261"/>
  <c r="S260"/>
  <c r="U260"/>
  <c r="V260"/>
  <c r="P260"/>
  <c r="Q260"/>
  <c r="L260"/>
  <c r="S259"/>
  <c r="U259"/>
  <c r="V259"/>
  <c r="P259"/>
  <c r="Q259"/>
  <c r="L259"/>
  <c r="S258"/>
  <c r="U258"/>
  <c r="V258"/>
  <c r="P258"/>
  <c r="Q258"/>
  <c r="L258"/>
  <c r="S257"/>
  <c r="U257"/>
  <c r="V257"/>
  <c r="P257"/>
  <c r="Q257"/>
  <c r="L257"/>
  <c r="S256"/>
  <c r="U256"/>
  <c r="V256"/>
  <c r="P256"/>
  <c r="Q256"/>
  <c r="L256"/>
  <c r="S255"/>
  <c r="U255"/>
  <c r="V255"/>
  <c r="P255"/>
  <c r="Q255"/>
  <c r="L255"/>
  <c r="S254"/>
  <c r="U254"/>
  <c r="V254"/>
  <c r="P254"/>
  <c r="Q254"/>
  <c r="L254"/>
  <c r="S253"/>
  <c r="U253"/>
  <c r="V253"/>
  <c r="P253"/>
  <c r="Q253"/>
  <c r="L253"/>
  <c r="S252"/>
  <c r="U252"/>
  <c r="V252"/>
  <c r="P252"/>
  <c r="Q252"/>
  <c r="L252"/>
  <c r="S251"/>
  <c r="U251"/>
  <c r="V251"/>
  <c r="P251"/>
  <c r="Q251"/>
  <c r="L251"/>
  <c r="V250"/>
  <c r="P250"/>
  <c r="Q250"/>
  <c r="L250"/>
  <c r="V249"/>
  <c r="P249"/>
  <c r="Q249"/>
  <c r="L249"/>
  <c r="V248"/>
  <c r="P248"/>
  <c r="Q248"/>
  <c r="L248"/>
  <c r="V247"/>
  <c r="P247"/>
  <c r="Q247"/>
  <c r="L247"/>
  <c r="V246"/>
  <c r="P246"/>
  <c r="Q246"/>
  <c r="L246"/>
  <c r="V245"/>
  <c r="Q245"/>
  <c r="L245"/>
  <c r="S244"/>
  <c r="U244"/>
  <c r="V244"/>
  <c r="P244"/>
  <c r="Q244"/>
  <c r="L244"/>
  <c r="S243"/>
  <c r="U243"/>
  <c r="V243"/>
  <c r="P243"/>
  <c r="Q243"/>
  <c r="L243"/>
  <c r="S242"/>
  <c r="U242"/>
  <c r="V242"/>
  <c r="P242"/>
  <c r="Q242"/>
  <c r="L242"/>
  <c r="S241"/>
  <c r="U241"/>
  <c r="V241"/>
  <c r="P241"/>
  <c r="Q241"/>
  <c r="L241"/>
  <c r="V240"/>
  <c r="Q240"/>
  <c r="L240"/>
  <c r="S239"/>
  <c r="U239"/>
  <c r="V239"/>
  <c r="P239"/>
  <c r="Q239"/>
  <c r="L239"/>
  <c r="S238"/>
  <c r="U238"/>
  <c r="V238"/>
  <c r="P238"/>
  <c r="Q238"/>
  <c r="L238"/>
  <c r="S237"/>
  <c r="U237"/>
  <c r="V237"/>
  <c r="P237"/>
  <c r="Q237"/>
  <c r="L237"/>
  <c r="S236"/>
  <c r="U236"/>
  <c r="V236"/>
  <c r="P236"/>
  <c r="Q236"/>
  <c r="L236"/>
  <c r="S235"/>
  <c r="U235"/>
  <c r="V235"/>
  <c r="P235"/>
  <c r="Q235"/>
  <c r="L235"/>
  <c r="S234"/>
  <c r="U234"/>
  <c r="V234"/>
  <c r="P234"/>
  <c r="Q234"/>
  <c r="L234"/>
  <c r="S233"/>
  <c r="U233"/>
  <c r="V233"/>
  <c r="P233"/>
  <c r="Q233"/>
  <c r="L233"/>
  <c r="S232"/>
  <c r="U232"/>
  <c r="V232"/>
  <c r="P232"/>
  <c r="Q232"/>
  <c r="L232"/>
  <c r="S231"/>
  <c r="U231"/>
  <c r="V231"/>
  <c r="P231"/>
  <c r="Q231"/>
  <c r="L231"/>
  <c r="S230"/>
  <c r="U230"/>
  <c r="V230"/>
  <c r="P230"/>
  <c r="Q230"/>
  <c r="L230"/>
  <c r="V229"/>
  <c r="P229"/>
  <c r="Q229"/>
  <c r="L229"/>
  <c r="V228"/>
  <c r="P228"/>
  <c r="Q228"/>
  <c r="L228"/>
  <c r="V227"/>
  <c r="P227"/>
  <c r="Q227"/>
  <c r="L227"/>
  <c r="V226"/>
  <c r="P226"/>
  <c r="Q226"/>
  <c r="L226"/>
  <c r="V225"/>
  <c r="P225"/>
  <c r="Q225"/>
  <c r="L225"/>
  <c r="V224"/>
  <c r="Q224"/>
  <c r="L224"/>
  <c r="S223"/>
  <c r="U223"/>
  <c r="V223"/>
  <c r="P223"/>
  <c r="Q223"/>
  <c r="L223"/>
  <c r="G143"/>
  <c r="S222"/>
  <c r="U222"/>
  <c r="V222"/>
  <c r="P222"/>
  <c r="Q222"/>
  <c r="L222"/>
  <c r="G142"/>
  <c r="S221"/>
  <c r="U221"/>
  <c r="V221"/>
  <c r="P221"/>
  <c r="Q221"/>
  <c r="L221"/>
  <c r="G141"/>
  <c r="S220"/>
  <c r="U220"/>
  <c r="V220"/>
  <c r="P220"/>
  <c r="Q220"/>
  <c r="L220"/>
  <c r="G140"/>
  <c r="L219"/>
  <c r="S218"/>
  <c r="U218"/>
  <c r="V218"/>
  <c r="P218"/>
  <c r="Q218"/>
  <c r="L218"/>
  <c r="G139"/>
  <c r="S217"/>
  <c r="U217"/>
  <c r="V217"/>
  <c r="P217"/>
  <c r="Q217"/>
  <c r="L217"/>
  <c r="G138"/>
  <c r="S216"/>
  <c r="U216"/>
  <c r="V216"/>
  <c r="P216"/>
  <c r="Q216"/>
  <c r="L216"/>
  <c r="G137"/>
  <c r="S215"/>
  <c r="U215"/>
  <c r="V215"/>
  <c r="P215"/>
  <c r="Q215"/>
  <c r="L215"/>
  <c r="G136"/>
  <c r="S214"/>
  <c r="U214"/>
  <c r="V214"/>
  <c r="P214"/>
  <c r="Q214"/>
  <c r="L214"/>
  <c r="G135"/>
  <c r="S213"/>
  <c r="U213"/>
  <c r="V213"/>
  <c r="P213"/>
  <c r="Q213"/>
  <c r="L213"/>
  <c r="G134"/>
  <c r="S212"/>
  <c r="U212"/>
  <c r="V212"/>
  <c r="P212"/>
  <c r="Q212"/>
  <c r="L212"/>
  <c r="G133"/>
  <c r="S211"/>
  <c r="U211"/>
  <c r="V211"/>
  <c r="P211"/>
  <c r="Q211"/>
  <c r="L211"/>
  <c r="G132"/>
  <c r="S210"/>
  <c r="U210"/>
  <c r="V210"/>
  <c r="P210"/>
  <c r="Q210"/>
  <c r="L210"/>
  <c r="G131"/>
  <c r="S209"/>
  <c r="U209"/>
  <c r="V209"/>
  <c r="P209"/>
  <c r="Q209"/>
  <c r="L209"/>
  <c r="V208"/>
  <c r="P208"/>
  <c r="Q208"/>
  <c r="L208"/>
  <c r="V207"/>
  <c r="P207"/>
  <c r="Q207"/>
  <c r="L207"/>
  <c r="V206"/>
  <c r="P206"/>
  <c r="Q206"/>
  <c r="L206"/>
  <c r="V205"/>
  <c r="P205"/>
  <c r="Q205"/>
  <c r="L205"/>
  <c r="V204"/>
  <c r="P204"/>
  <c r="Q204"/>
  <c r="L204"/>
  <c r="V203"/>
  <c r="Q203"/>
  <c r="L203"/>
  <c r="S202"/>
  <c r="U202"/>
  <c r="V202"/>
  <c r="P202"/>
  <c r="Q202"/>
  <c r="L202"/>
  <c r="G126"/>
  <c r="S201"/>
  <c r="U201"/>
  <c r="V201"/>
  <c r="P201"/>
  <c r="Q201"/>
  <c r="L201"/>
  <c r="G125"/>
  <c r="S200"/>
  <c r="U200"/>
  <c r="V200"/>
  <c r="P200"/>
  <c r="Q200"/>
  <c r="L200"/>
  <c r="G124"/>
  <c r="S199"/>
  <c r="U199"/>
  <c r="V199"/>
  <c r="P199"/>
  <c r="Q199"/>
  <c r="L199"/>
  <c r="G123"/>
  <c r="V198"/>
  <c r="L198"/>
  <c r="S197"/>
  <c r="U197"/>
  <c r="V197"/>
  <c r="P197"/>
  <c r="Q197"/>
  <c r="L197"/>
  <c r="G122"/>
  <c r="S196"/>
  <c r="U196"/>
  <c r="V196"/>
  <c r="P196"/>
  <c r="Q196"/>
  <c r="L196"/>
  <c r="G121"/>
  <c r="S195"/>
  <c r="U195"/>
  <c r="V195"/>
  <c r="P195"/>
  <c r="Q195"/>
  <c r="L195"/>
  <c r="G120"/>
  <c r="S194"/>
  <c r="U194"/>
  <c r="V194"/>
  <c r="P194"/>
  <c r="Q194"/>
  <c r="L194"/>
  <c r="G119"/>
  <c r="S193"/>
  <c r="U193"/>
  <c r="V193"/>
  <c r="P193"/>
  <c r="Q193"/>
  <c r="L193"/>
  <c r="G118"/>
  <c r="S192"/>
  <c r="U192"/>
  <c r="V192"/>
  <c r="P192"/>
  <c r="Q192"/>
  <c r="L192"/>
  <c r="G117"/>
  <c r="S191"/>
  <c r="U191"/>
  <c r="V191"/>
  <c r="P191"/>
  <c r="Q191"/>
  <c r="L191"/>
  <c r="G116"/>
  <c r="S190"/>
  <c r="U190"/>
  <c r="V190"/>
  <c r="P190"/>
  <c r="Q190"/>
  <c r="L190"/>
  <c r="G115"/>
  <c r="S189"/>
  <c r="U189"/>
  <c r="V189"/>
  <c r="P189"/>
  <c r="Q189"/>
  <c r="L189"/>
  <c r="S188"/>
  <c r="U188"/>
  <c r="V188"/>
  <c r="P188"/>
  <c r="Q188"/>
  <c r="L188"/>
  <c r="V187"/>
  <c r="P187"/>
  <c r="Q187"/>
  <c r="L187"/>
  <c r="V186"/>
  <c r="P186"/>
  <c r="Q186"/>
  <c r="L186"/>
  <c r="V185"/>
  <c r="P185"/>
  <c r="Q185"/>
  <c r="L185"/>
  <c r="V184"/>
  <c r="P184"/>
  <c r="Q184"/>
  <c r="L184"/>
  <c r="V183"/>
  <c r="P183"/>
  <c r="Q183"/>
  <c r="L183"/>
  <c r="S182"/>
  <c r="U182"/>
  <c r="V182"/>
  <c r="P182"/>
  <c r="Q182"/>
  <c r="L182"/>
  <c r="G108"/>
  <c r="S181"/>
  <c r="U181"/>
  <c r="V181"/>
  <c r="P181"/>
  <c r="Q181"/>
  <c r="L181"/>
  <c r="G107"/>
  <c r="S180"/>
  <c r="U180"/>
  <c r="V180"/>
  <c r="P180"/>
  <c r="Q180"/>
  <c r="L180"/>
  <c r="G106"/>
  <c r="S179"/>
  <c r="U179"/>
  <c r="V179"/>
  <c r="P179"/>
  <c r="Q179"/>
  <c r="L179"/>
  <c r="G105"/>
  <c r="V178"/>
  <c r="Q178"/>
  <c r="L178"/>
  <c r="S177"/>
  <c r="U177"/>
  <c r="V177"/>
  <c r="P177"/>
  <c r="Q177"/>
  <c r="L177"/>
  <c r="G104"/>
  <c r="S176"/>
  <c r="U176"/>
  <c r="V176"/>
  <c r="P176"/>
  <c r="Q176"/>
  <c r="L176"/>
  <c r="G103"/>
  <c r="S175"/>
  <c r="U175"/>
  <c r="V175"/>
  <c r="P175"/>
  <c r="Q175"/>
  <c r="L175"/>
  <c r="G102"/>
  <c r="S174"/>
  <c r="U174"/>
  <c r="V174"/>
  <c r="P174"/>
  <c r="Q174"/>
  <c r="L174"/>
  <c r="G101"/>
  <c r="S173"/>
  <c r="U173"/>
  <c r="V173"/>
  <c r="P173"/>
  <c r="Q173"/>
  <c r="L173"/>
  <c r="G100"/>
  <c r="S172"/>
  <c r="U172"/>
  <c r="V172"/>
  <c r="P172"/>
  <c r="Q172"/>
  <c r="L172"/>
  <c r="G99"/>
  <c r="S171"/>
  <c r="U171"/>
  <c r="V171"/>
  <c r="P171"/>
  <c r="Q171"/>
  <c r="L171"/>
  <c r="G98"/>
  <c r="S170"/>
  <c r="U170"/>
  <c r="V170"/>
  <c r="P170"/>
  <c r="Q170"/>
  <c r="L170"/>
  <c r="G97"/>
  <c r="S169"/>
  <c r="U169"/>
  <c r="V169"/>
  <c r="P169"/>
  <c r="Q169"/>
  <c r="L169"/>
  <c r="G96"/>
  <c r="S168"/>
  <c r="U168"/>
  <c r="V168"/>
  <c r="P168"/>
  <c r="Q168"/>
  <c r="L168"/>
  <c r="G95"/>
  <c r="V167"/>
  <c r="P167"/>
  <c r="Q167"/>
  <c r="L167"/>
  <c r="V166"/>
  <c r="P166"/>
  <c r="Q166"/>
  <c r="L166"/>
  <c r="V165"/>
  <c r="P165"/>
  <c r="Q165"/>
  <c r="L165"/>
  <c r="V164"/>
  <c r="P164"/>
  <c r="Q164"/>
  <c r="L164"/>
  <c r="V163"/>
  <c r="P163"/>
  <c r="Q163"/>
  <c r="L163"/>
  <c r="V162"/>
  <c r="Q162"/>
  <c r="L162"/>
  <c r="S161"/>
  <c r="U161"/>
  <c r="V161"/>
  <c r="P161"/>
  <c r="Q161"/>
  <c r="L161"/>
  <c r="G90"/>
  <c r="S160"/>
  <c r="U160"/>
  <c r="V160"/>
  <c r="P160"/>
  <c r="Q160"/>
  <c r="L160"/>
  <c r="G89"/>
  <c r="S159"/>
  <c r="U159"/>
  <c r="V159"/>
  <c r="P159"/>
  <c r="Q159"/>
  <c r="L159"/>
  <c r="G88"/>
  <c r="S158"/>
  <c r="U158"/>
  <c r="V158"/>
  <c r="P158"/>
  <c r="Q158"/>
  <c r="L158"/>
  <c r="G87"/>
  <c r="V157"/>
  <c r="Q157"/>
  <c r="L157"/>
  <c r="S156"/>
  <c r="U156"/>
  <c r="V156"/>
  <c r="P156"/>
  <c r="Q156"/>
  <c r="L156"/>
  <c r="G86"/>
  <c r="S155"/>
  <c r="U155"/>
  <c r="V155"/>
  <c r="P155"/>
  <c r="Q155"/>
  <c r="L155"/>
  <c r="G85"/>
  <c r="S154"/>
  <c r="U154"/>
  <c r="V154"/>
  <c r="P154"/>
  <c r="Q154"/>
  <c r="L154"/>
  <c r="G84"/>
  <c r="S153"/>
  <c r="U153"/>
  <c r="V153"/>
  <c r="P153"/>
  <c r="Q153"/>
  <c r="L153"/>
  <c r="G83"/>
  <c r="S152"/>
  <c r="U152"/>
  <c r="V152"/>
  <c r="P152"/>
  <c r="Q152"/>
  <c r="L152"/>
  <c r="G82"/>
  <c r="S151"/>
  <c r="U151"/>
  <c r="V151"/>
  <c r="P151"/>
  <c r="Q151"/>
  <c r="L151"/>
  <c r="G81"/>
  <c r="S150"/>
  <c r="U150"/>
  <c r="V150"/>
  <c r="P150"/>
  <c r="Q150"/>
  <c r="L150"/>
  <c r="G80"/>
  <c r="S149"/>
  <c r="U149"/>
  <c r="V149"/>
  <c r="P149"/>
  <c r="Q149"/>
  <c r="L149"/>
  <c r="G79"/>
  <c r="S148"/>
  <c r="U148"/>
  <c r="V148"/>
  <c r="P148"/>
  <c r="Q148"/>
  <c r="L148"/>
  <c r="G78"/>
  <c r="S147"/>
  <c r="U147"/>
  <c r="V147"/>
  <c r="P147"/>
  <c r="Q147"/>
  <c r="L147"/>
  <c r="V146"/>
  <c r="P146"/>
  <c r="Q146"/>
  <c r="L146"/>
  <c r="V145"/>
  <c r="P145"/>
  <c r="Q145"/>
  <c r="L145"/>
  <c r="V144"/>
  <c r="P144"/>
  <c r="Q144"/>
  <c r="L144"/>
  <c r="V143"/>
  <c r="P143"/>
  <c r="Q143"/>
  <c r="L143"/>
  <c r="V142"/>
  <c r="P142"/>
  <c r="Q142"/>
  <c r="L142"/>
  <c r="V141"/>
  <c r="Q141"/>
  <c r="L141"/>
  <c r="S140"/>
  <c r="U140"/>
  <c r="V140"/>
  <c r="P140"/>
  <c r="Q140"/>
  <c r="L140"/>
  <c r="S139"/>
  <c r="U139"/>
  <c r="V139"/>
  <c r="P139"/>
  <c r="Q139"/>
  <c r="L139"/>
  <c r="S138"/>
  <c r="U138"/>
  <c r="V138"/>
  <c r="P138"/>
  <c r="Q138"/>
  <c r="L138"/>
  <c r="S137"/>
  <c r="U137"/>
  <c r="V137"/>
  <c r="P137"/>
  <c r="Q137"/>
  <c r="L137"/>
  <c r="V136"/>
  <c r="L136"/>
  <c r="S135"/>
  <c r="U135"/>
  <c r="V135"/>
  <c r="P135"/>
  <c r="Q135"/>
  <c r="L135"/>
  <c r="S134"/>
  <c r="U134"/>
  <c r="V134"/>
  <c r="P134"/>
  <c r="Q134"/>
  <c r="L134"/>
  <c r="S133"/>
  <c r="U133"/>
  <c r="V133"/>
  <c r="P133"/>
  <c r="Q133"/>
  <c r="L133"/>
  <c r="S132"/>
  <c r="U132"/>
  <c r="V132"/>
  <c r="P132"/>
  <c r="Q132"/>
  <c r="L132"/>
  <c r="S131"/>
  <c r="U131"/>
  <c r="V131"/>
  <c r="P131"/>
  <c r="Q131"/>
  <c r="L131"/>
  <c r="S130"/>
  <c r="U130"/>
  <c r="V130"/>
  <c r="P130"/>
  <c r="Q130"/>
  <c r="L130"/>
  <c r="S129"/>
  <c r="U129"/>
  <c r="V129"/>
  <c r="P129"/>
  <c r="Q129"/>
  <c r="L129"/>
  <c r="S127"/>
  <c r="U127"/>
  <c r="V127"/>
  <c r="P127"/>
  <c r="Q127"/>
  <c r="L127"/>
  <c r="S126"/>
  <c r="U126"/>
  <c r="V126"/>
  <c r="P126"/>
  <c r="Q126"/>
  <c r="L126"/>
  <c r="S125"/>
  <c r="U125"/>
  <c r="V125"/>
  <c r="P125"/>
  <c r="Q125"/>
  <c r="L125"/>
  <c r="V124"/>
  <c r="P124"/>
  <c r="Q124"/>
  <c r="L124"/>
  <c r="V123"/>
  <c r="P123"/>
  <c r="Q123"/>
  <c r="L123"/>
  <c r="V122"/>
  <c r="P122"/>
  <c r="Q122"/>
  <c r="L122"/>
  <c r="V121"/>
  <c r="P121"/>
  <c r="Q121"/>
  <c r="L121"/>
  <c r="V120"/>
  <c r="P120"/>
  <c r="Q120"/>
  <c r="L120"/>
  <c r="V119"/>
  <c r="Q119"/>
  <c r="L119"/>
  <c r="S118"/>
  <c r="U118"/>
  <c r="V118"/>
  <c r="P118"/>
  <c r="Q118"/>
  <c r="L118"/>
  <c r="G71"/>
  <c r="S117"/>
  <c r="U117"/>
  <c r="V117"/>
  <c r="P117"/>
  <c r="Q117"/>
  <c r="L117"/>
  <c r="G70"/>
  <c r="S116"/>
  <c r="U116"/>
  <c r="V116"/>
  <c r="P116"/>
  <c r="Q116"/>
  <c r="L116"/>
  <c r="G69"/>
  <c r="S115"/>
  <c r="U115"/>
  <c r="V115"/>
  <c r="P115"/>
  <c r="Q115"/>
  <c r="L115"/>
  <c r="G68"/>
  <c r="Q114"/>
  <c r="L114"/>
  <c r="S113"/>
  <c r="U113"/>
  <c r="V113"/>
  <c r="P113"/>
  <c r="Q113"/>
  <c r="L113"/>
  <c r="G67"/>
  <c r="S112"/>
  <c r="U112"/>
  <c r="V112"/>
  <c r="P112"/>
  <c r="Q112"/>
  <c r="L112"/>
  <c r="G66"/>
  <c r="S111"/>
  <c r="U111"/>
  <c r="V111"/>
  <c r="P111"/>
  <c r="Q111"/>
  <c r="L111"/>
  <c r="G65"/>
  <c r="S110"/>
  <c r="U110"/>
  <c r="V110"/>
  <c r="P110"/>
  <c r="Q110"/>
  <c r="L110"/>
  <c r="G64"/>
  <c r="S109"/>
  <c r="U109"/>
  <c r="V109"/>
  <c r="P109"/>
  <c r="Q109"/>
  <c r="L109"/>
  <c r="G63"/>
  <c r="S108"/>
  <c r="U108"/>
  <c r="V108"/>
  <c r="P108"/>
  <c r="Q108"/>
  <c r="L108"/>
  <c r="G62"/>
  <c r="S107"/>
  <c r="U107"/>
  <c r="V107"/>
  <c r="P107"/>
  <c r="Q107"/>
  <c r="L107"/>
  <c r="G61"/>
  <c r="S106"/>
  <c r="U106"/>
  <c r="V106"/>
  <c r="P106"/>
  <c r="Q106"/>
  <c r="L106"/>
  <c r="G60"/>
  <c r="S105"/>
  <c r="U105"/>
  <c r="V105"/>
  <c r="P105"/>
  <c r="Q105"/>
  <c r="L105"/>
  <c r="G59"/>
  <c r="S104"/>
  <c r="U104"/>
  <c r="V104"/>
  <c r="P104"/>
  <c r="Q104"/>
  <c r="L104"/>
  <c r="G58"/>
  <c r="V103"/>
  <c r="P103"/>
  <c r="Q103"/>
  <c r="L103"/>
  <c r="V102"/>
  <c r="P102"/>
  <c r="Q102"/>
  <c r="L102"/>
  <c r="V101"/>
  <c r="P101"/>
  <c r="Q101"/>
  <c r="L101"/>
  <c r="V100"/>
  <c r="P100"/>
  <c r="Q100"/>
  <c r="L100"/>
  <c r="V99"/>
  <c r="P99"/>
  <c r="Q99"/>
  <c r="L99"/>
  <c r="V98"/>
  <c r="Q98"/>
  <c r="L98"/>
  <c r="S97"/>
  <c r="U97"/>
  <c r="V97"/>
  <c r="P97"/>
  <c r="Q97"/>
  <c r="L97"/>
  <c r="G54"/>
  <c r="S96"/>
  <c r="U96"/>
  <c r="V96"/>
  <c r="P96"/>
  <c r="Q96"/>
  <c r="L96"/>
  <c r="G53"/>
  <c r="S95"/>
  <c r="U95"/>
  <c r="V95"/>
  <c r="P95"/>
  <c r="Q95"/>
  <c r="L95"/>
  <c r="G52"/>
  <c r="S94"/>
  <c r="U94"/>
  <c r="V94"/>
  <c r="P94"/>
  <c r="Q94"/>
  <c r="L94"/>
  <c r="G51"/>
  <c r="V93"/>
  <c r="Q93"/>
  <c r="L93"/>
  <c r="S92"/>
  <c r="U92"/>
  <c r="V92"/>
  <c r="P92"/>
  <c r="Q92"/>
  <c r="L92"/>
  <c r="G50"/>
  <c r="S91"/>
  <c r="U91"/>
  <c r="V91"/>
  <c r="P91"/>
  <c r="Q91"/>
  <c r="L91"/>
  <c r="G49"/>
  <c r="S90"/>
  <c r="U90"/>
  <c r="V90"/>
  <c r="P90"/>
  <c r="Q90"/>
  <c r="L90"/>
  <c r="G48"/>
  <c r="S89"/>
  <c r="U89"/>
  <c r="V89"/>
  <c r="P89"/>
  <c r="Q89"/>
  <c r="L89"/>
  <c r="G47"/>
  <c r="S88"/>
  <c r="U88"/>
  <c r="V88"/>
  <c r="P88"/>
  <c r="Q88"/>
  <c r="L88"/>
  <c r="G46"/>
  <c r="S87"/>
  <c r="U87"/>
  <c r="V87"/>
  <c r="P87"/>
  <c r="Q87"/>
  <c r="L87"/>
  <c r="G45"/>
  <c r="S86"/>
  <c r="U86"/>
  <c r="V86"/>
  <c r="P86"/>
  <c r="Q86"/>
  <c r="L86"/>
  <c r="G44"/>
  <c r="S85"/>
  <c r="U85"/>
  <c r="V85"/>
  <c r="P85"/>
  <c r="Q85"/>
  <c r="L85"/>
  <c r="G43"/>
  <c r="S84"/>
  <c r="U84"/>
  <c r="V84"/>
  <c r="P84"/>
  <c r="Q84"/>
  <c r="L84"/>
  <c r="G42"/>
  <c r="S83"/>
  <c r="U83"/>
  <c r="V83"/>
  <c r="P83"/>
  <c r="Q83"/>
  <c r="L83"/>
  <c r="G41"/>
  <c r="V82"/>
  <c r="P82"/>
  <c r="Q82"/>
  <c r="L82"/>
  <c r="V81"/>
  <c r="P81"/>
  <c r="Q81"/>
  <c r="L81"/>
  <c r="V80"/>
  <c r="P80"/>
  <c r="Q80"/>
  <c r="L80"/>
  <c r="V79"/>
  <c r="P79"/>
  <c r="X79"/>
  <c r="L79"/>
  <c r="V78"/>
  <c r="P78"/>
  <c r="X78"/>
  <c r="L78"/>
  <c r="V77"/>
  <c r="Q77"/>
  <c r="L77"/>
  <c r="S76"/>
  <c r="U76"/>
  <c r="V76"/>
  <c r="P76"/>
  <c r="Q76"/>
  <c r="L76"/>
  <c r="S75"/>
  <c r="U75"/>
  <c r="V75"/>
  <c r="P75"/>
  <c r="Q75"/>
  <c r="L75"/>
  <c r="S74"/>
  <c r="U74"/>
  <c r="V74"/>
  <c r="P74"/>
  <c r="Q74"/>
  <c r="L74"/>
  <c r="S73"/>
  <c r="U73"/>
  <c r="V73"/>
  <c r="P73"/>
  <c r="Q73"/>
  <c r="L73"/>
  <c r="V72"/>
  <c r="Q72"/>
  <c r="L72"/>
  <c r="S71"/>
  <c r="U71"/>
  <c r="V71"/>
  <c r="P71"/>
  <c r="Q71"/>
  <c r="L71"/>
  <c r="S70"/>
  <c r="U70"/>
  <c r="V70"/>
  <c r="P70"/>
  <c r="Q70"/>
  <c r="L70"/>
  <c r="S69"/>
  <c r="U69"/>
  <c r="V69"/>
  <c r="P69"/>
  <c r="Q69"/>
  <c r="L69"/>
  <c r="S68"/>
  <c r="U68"/>
  <c r="V68"/>
  <c r="P68"/>
  <c r="Q68"/>
  <c r="L68"/>
  <c r="S67"/>
  <c r="U67"/>
  <c r="V67"/>
  <c r="P67"/>
  <c r="Q67"/>
  <c r="L67"/>
  <c r="S66"/>
  <c r="U66"/>
  <c r="V66"/>
  <c r="P66"/>
  <c r="Q66"/>
  <c r="L66"/>
  <c r="S65"/>
  <c r="U65"/>
  <c r="V65"/>
  <c r="P65"/>
  <c r="Q65"/>
  <c r="L65"/>
  <c r="S64"/>
  <c r="U64"/>
  <c r="V64"/>
  <c r="P64"/>
  <c r="Q64"/>
  <c r="L64"/>
  <c r="S63"/>
  <c r="U63"/>
  <c r="V63"/>
  <c r="P63"/>
  <c r="Q63"/>
  <c r="L63"/>
  <c r="S62"/>
  <c r="U62"/>
  <c r="V62"/>
  <c r="P62"/>
  <c r="Q62"/>
  <c r="L62"/>
  <c r="V61"/>
  <c r="P61"/>
  <c r="Q61"/>
  <c r="L61"/>
  <c r="V60"/>
  <c r="P60"/>
  <c r="Q60"/>
  <c r="L60"/>
  <c r="V59"/>
  <c r="P59"/>
  <c r="Q59"/>
  <c r="L59"/>
  <c r="V58"/>
  <c r="Q58"/>
  <c r="L58"/>
  <c r="S57"/>
  <c r="U57"/>
  <c r="V57"/>
  <c r="P57"/>
  <c r="Q57"/>
  <c r="L57"/>
  <c r="S56"/>
  <c r="U56"/>
  <c r="V56"/>
  <c r="P56"/>
  <c r="Q56"/>
  <c r="L56"/>
  <c r="S55"/>
  <c r="U55"/>
  <c r="V55"/>
  <c r="P55"/>
  <c r="Q55"/>
  <c r="L55"/>
  <c r="S54"/>
  <c r="U54"/>
  <c r="V54"/>
  <c r="P54"/>
  <c r="Q54"/>
  <c r="L54"/>
  <c r="V53"/>
  <c r="Q53"/>
  <c r="L53"/>
  <c r="S52"/>
  <c r="U52"/>
  <c r="V52"/>
  <c r="P52"/>
  <c r="Q52"/>
  <c r="L52"/>
  <c r="S51"/>
  <c r="U51"/>
  <c r="V51"/>
  <c r="P51"/>
  <c r="Q51"/>
  <c r="L51"/>
  <c r="S50"/>
  <c r="U50"/>
  <c r="V50"/>
  <c r="P50"/>
  <c r="Q50"/>
  <c r="L50"/>
  <c r="S49"/>
  <c r="U49"/>
  <c r="V49"/>
  <c r="P49"/>
  <c r="Q49"/>
  <c r="L49"/>
  <c r="S48"/>
  <c r="U48"/>
  <c r="V48"/>
  <c r="P48"/>
  <c r="Q48"/>
  <c r="L48"/>
  <c r="S47"/>
  <c r="U47"/>
  <c r="V47"/>
  <c r="P47"/>
  <c r="Q47"/>
  <c r="L47"/>
  <c r="S46"/>
  <c r="U46"/>
  <c r="V46"/>
  <c r="P46"/>
  <c r="Q46"/>
  <c r="L46"/>
  <c r="S45"/>
  <c r="U45"/>
  <c r="V45"/>
  <c r="P45"/>
  <c r="Q45"/>
  <c r="L45"/>
  <c r="S44"/>
  <c r="U44"/>
  <c r="V44"/>
  <c r="P44"/>
  <c r="Q44"/>
  <c r="L44"/>
  <c r="S43"/>
  <c r="U43"/>
  <c r="V43"/>
  <c r="P43"/>
  <c r="Q43"/>
  <c r="L43"/>
  <c r="V42"/>
  <c r="P42"/>
  <c r="Q42"/>
  <c r="L42"/>
  <c r="V41"/>
  <c r="P41"/>
  <c r="Q41"/>
  <c r="L41"/>
  <c r="V40"/>
  <c r="P40"/>
  <c r="Q40"/>
  <c r="L40"/>
  <c r="V39"/>
  <c r="P39"/>
  <c r="Q39"/>
  <c r="L39"/>
  <c r="V38"/>
  <c r="P38"/>
  <c r="Q38"/>
  <c r="L38"/>
  <c r="V37"/>
  <c r="Q37"/>
  <c r="L37"/>
  <c r="S36"/>
  <c r="U36"/>
  <c r="V36"/>
  <c r="P36"/>
  <c r="Q36"/>
  <c r="L36"/>
  <c r="G34"/>
  <c r="S35"/>
  <c r="U35"/>
  <c r="V35"/>
  <c r="P35"/>
  <c r="Q35"/>
  <c r="L35"/>
  <c r="G33"/>
  <c r="S34"/>
  <c r="U34"/>
  <c r="V34"/>
  <c r="P34"/>
  <c r="Q34"/>
  <c r="L34"/>
  <c r="G32"/>
  <c r="S33"/>
  <c r="U33"/>
  <c r="V33"/>
  <c r="P33"/>
  <c r="Q33"/>
  <c r="L33"/>
  <c r="G31"/>
  <c r="Q32"/>
  <c r="L32"/>
  <c r="S31"/>
  <c r="U31"/>
  <c r="V31"/>
  <c r="P31"/>
  <c r="Q31"/>
  <c r="L31"/>
  <c r="G30"/>
  <c r="S30"/>
  <c r="U30"/>
  <c r="V30"/>
  <c r="P30"/>
  <c r="Q30"/>
  <c r="L30"/>
  <c r="G29"/>
  <c r="S29"/>
  <c r="U29"/>
  <c r="V29"/>
  <c r="P29"/>
  <c r="Q29"/>
  <c r="L29"/>
  <c r="G28"/>
  <c r="S28"/>
  <c r="U28"/>
  <c r="V28"/>
  <c r="P28"/>
  <c r="Q28"/>
  <c r="L28"/>
  <c r="G27"/>
  <c r="S27"/>
  <c r="U27"/>
  <c r="V27"/>
  <c r="P27"/>
  <c r="Q27"/>
  <c r="L27"/>
  <c r="G26"/>
  <c r="S26"/>
  <c r="U26"/>
  <c r="V26"/>
  <c r="P26"/>
  <c r="Q26"/>
  <c r="L26"/>
  <c r="G25"/>
  <c r="S25"/>
  <c r="U25"/>
  <c r="V25"/>
  <c r="P25"/>
  <c r="Q25"/>
  <c r="L25"/>
  <c r="G24"/>
  <c r="S24"/>
  <c r="U24"/>
  <c r="V24"/>
  <c r="P24"/>
  <c r="Q24"/>
  <c r="L24"/>
  <c r="G23"/>
  <c r="S23"/>
  <c r="U23"/>
  <c r="V23"/>
  <c r="P23"/>
  <c r="Q23"/>
  <c r="L23"/>
  <c r="G22"/>
  <c r="S22"/>
  <c r="U22"/>
  <c r="V22"/>
  <c r="P22"/>
  <c r="Q22"/>
  <c r="L22"/>
  <c r="P21"/>
  <c r="Q21"/>
  <c r="L21"/>
  <c r="P20"/>
  <c r="Q20"/>
  <c r="L20"/>
  <c r="P19"/>
  <c r="Q19"/>
  <c r="L19"/>
  <c r="Q78"/>
  <c r="Q79"/>
  <c r="N63" i="40"/>
  <c r="O63"/>
  <c r="P63"/>
  <c r="L63"/>
  <c r="M63"/>
  <c r="N62"/>
  <c r="O62"/>
  <c r="P62"/>
  <c r="L62"/>
  <c r="M62"/>
  <c r="N61"/>
  <c r="O61"/>
  <c r="P61"/>
  <c r="L61"/>
  <c r="M61"/>
  <c r="N60"/>
  <c r="O60"/>
  <c r="P60"/>
  <c r="L60"/>
  <c r="M60"/>
  <c r="N59"/>
  <c r="O59"/>
  <c r="P59"/>
  <c r="L59"/>
  <c r="M59"/>
  <c r="N58"/>
  <c r="O58"/>
  <c r="P58"/>
  <c r="L58"/>
  <c r="M58"/>
  <c r="N57"/>
  <c r="O57"/>
  <c r="P57"/>
  <c r="L57"/>
  <c r="M57"/>
  <c r="N56"/>
  <c r="O56"/>
  <c r="P56"/>
  <c r="L56"/>
  <c r="M56"/>
  <c r="N55"/>
  <c r="O55"/>
  <c r="P55"/>
  <c r="L55"/>
  <c r="M55"/>
  <c r="N54"/>
  <c r="O54"/>
  <c r="P54"/>
  <c r="L54"/>
  <c r="M54"/>
  <c r="N53"/>
  <c r="O53"/>
  <c r="P53"/>
  <c r="L53"/>
  <c r="M53"/>
  <c r="N52"/>
  <c r="O52"/>
  <c r="P52"/>
  <c r="L52"/>
  <c r="M52"/>
  <c r="L51"/>
  <c r="M51"/>
  <c r="L50"/>
  <c r="M50"/>
  <c r="L49"/>
  <c r="M49"/>
  <c r="N31"/>
  <c r="O31"/>
  <c r="P31"/>
  <c r="L31"/>
  <c r="M31"/>
  <c r="N30"/>
  <c r="O30"/>
  <c r="P30"/>
  <c r="L30"/>
  <c r="M30"/>
  <c r="N29"/>
  <c r="O29"/>
  <c r="P29"/>
  <c r="L29"/>
  <c r="M29"/>
  <c r="N28"/>
  <c r="O28"/>
  <c r="P28"/>
  <c r="L28"/>
  <c r="M28"/>
  <c r="N27"/>
  <c r="O27"/>
  <c r="P27"/>
  <c r="L27"/>
  <c r="M27"/>
  <c r="N26"/>
  <c r="O26"/>
  <c r="P26"/>
  <c r="L26"/>
  <c r="M26"/>
  <c r="N25"/>
  <c r="O25"/>
  <c r="P25"/>
  <c r="L25"/>
  <c r="M25"/>
  <c r="N24"/>
  <c r="O24"/>
  <c r="P24"/>
  <c r="L24"/>
  <c r="M24"/>
  <c r="N23"/>
  <c r="O23"/>
  <c r="P23"/>
  <c r="L23"/>
  <c r="M23"/>
  <c r="N22"/>
  <c r="O22"/>
  <c r="P22"/>
  <c r="L22"/>
  <c r="M22"/>
  <c r="L21"/>
  <c r="M21"/>
  <c r="L20"/>
  <c r="M20"/>
  <c r="L19"/>
  <c r="M19"/>
  <c r="L18"/>
  <c r="M18"/>
  <c r="L17"/>
  <c r="M17"/>
  <c r="Z38" i="36"/>
  <c r="Y38"/>
  <c r="X38"/>
  <c r="W38"/>
  <c r="V38"/>
  <c r="U38"/>
  <c r="T38"/>
  <c r="S38"/>
  <c r="R38"/>
  <c r="Q38"/>
  <c r="P38"/>
  <c r="O38"/>
  <c r="N38"/>
  <c r="M38"/>
  <c r="L38"/>
  <c r="K38"/>
  <c r="J38"/>
  <c r="I38"/>
  <c r="H38"/>
  <c r="G38"/>
  <c r="F38"/>
  <c r="E38"/>
  <c r="D38"/>
  <c r="Z37"/>
  <c r="Y37"/>
  <c r="X37"/>
  <c r="W37"/>
  <c r="V37"/>
  <c r="U37"/>
  <c r="T37"/>
  <c r="S37"/>
  <c r="R37"/>
  <c r="Q37"/>
  <c r="P37"/>
  <c r="O37"/>
  <c r="N37"/>
  <c r="M37"/>
  <c r="L37"/>
  <c r="K37"/>
  <c r="J37"/>
  <c r="I37"/>
  <c r="H37"/>
  <c r="G37"/>
  <c r="F37"/>
  <c r="E37"/>
  <c r="D37"/>
  <c r="Z36"/>
  <c r="Y36"/>
  <c r="X36"/>
  <c r="W36"/>
  <c r="V36"/>
  <c r="U36"/>
  <c r="T36"/>
  <c r="S36"/>
  <c r="R36"/>
  <c r="Q36"/>
  <c r="P36"/>
  <c r="O36"/>
  <c r="N36"/>
  <c r="M36"/>
  <c r="L36"/>
  <c r="K36"/>
  <c r="J36"/>
  <c r="I36"/>
  <c r="H36"/>
  <c r="G36"/>
  <c r="F36"/>
  <c r="E36"/>
  <c r="D36"/>
  <c r="Z35"/>
  <c r="Y35"/>
  <c r="X35"/>
  <c r="W35"/>
  <c r="V35"/>
  <c r="U35"/>
  <c r="T35"/>
  <c r="S35"/>
  <c r="R35"/>
  <c r="Q35"/>
  <c r="P35"/>
  <c r="O35"/>
  <c r="N35"/>
  <c r="M35"/>
  <c r="L35"/>
  <c r="K35"/>
  <c r="J35"/>
  <c r="I35"/>
  <c r="H35"/>
  <c r="G35"/>
  <c r="F35"/>
  <c r="E35"/>
  <c r="D35"/>
  <c r="Z34"/>
  <c r="Y34"/>
  <c r="X34"/>
  <c r="W34"/>
  <c r="V34"/>
  <c r="U34"/>
  <c r="T34"/>
  <c r="S34"/>
  <c r="R34"/>
  <c r="Q34"/>
  <c r="P34"/>
  <c r="O34"/>
  <c r="N34"/>
  <c r="M34"/>
  <c r="L34"/>
  <c r="K34"/>
  <c r="J34"/>
  <c r="I34"/>
  <c r="H34"/>
  <c r="G34"/>
  <c r="F34"/>
  <c r="E34"/>
  <c r="D34"/>
  <c r="Z33"/>
  <c r="Y33"/>
  <c r="X33"/>
  <c r="W33"/>
  <c r="V33"/>
  <c r="U33"/>
  <c r="T33"/>
  <c r="S33"/>
  <c r="R33"/>
  <c r="Q33"/>
  <c r="P33"/>
  <c r="O33"/>
  <c r="N33"/>
  <c r="M33"/>
  <c r="L33"/>
  <c r="K33"/>
  <c r="J33"/>
  <c r="I33"/>
  <c r="H33"/>
  <c r="G33"/>
  <c r="F33"/>
  <c r="E33"/>
  <c r="D33"/>
  <c r="Z32"/>
  <c r="Y32"/>
  <c r="X32"/>
  <c r="W32"/>
  <c r="V32"/>
  <c r="U32"/>
  <c r="T32"/>
  <c r="S32"/>
  <c r="R32"/>
  <c r="Q32"/>
  <c r="P32"/>
  <c r="O32"/>
  <c r="N32"/>
  <c r="M32"/>
  <c r="L32"/>
  <c r="K32"/>
  <c r="J32"/>
  <c r="I32"/>
  <c r="H32"/>
  <c r="G32"/>
  <c r="F32"/>
  <c r="E32"/>
  <c r="D32"/>
  <c r="Z31"/>
  <c r="Y31"/>
  <c r="X31"/>
  <c r="W31"/>
  <c r="V31"/>
  <c r="U31"/>
  <c r="T31"/>
  <c r="S31"/>
  <c r="R31"/>
  <c r="Q31"/>
  <c r="P31"/>
  <c r="O31"/>
  <c r="N31"/>
  <c r="M31"/>
  <c r="L31"/>
  <c r="K31"/>
  <c r="J31"/>
  <c r="I31"/>
  <c r="H31"/>
  <c r="G31"/>
  <c r="F31"/>
  <c r="E31"/>
  <c r="D31"/>
  <c r="Z30"/>
  <c r="Y30"/>
  <c r="X30"/>
  <c r="W30"/>
  <c r="V30"/>
  <c r="U30"/>
  <c r="T30"/>
  <c r="S30"/>
  <c r="R30"/>
  <c r="Q30"/>
  <c r="P30"/>
  <c r="O30"/>
  <c r="N30"/>
  <c r="M30"/>
  <c r="L30"/>
  <c r="K30"/>
  <c r="J30"/>
  <c r="I30"/>
  <c r="H30"/>
  <c r="G30"/>
  <c r="F30"/>
  <c r="E30"/>
  <c r="D30"/>
  <c r="Z29"/>
  <c r="Y29"/>
  <c r="X29"/>
  <c r="W29"/>
  <c r="V29"/>
  <c r="U29"/>
  <c r="T29"/>
  <c r="S29"/>
  <c r="R29"/>
  <c r="Q29"/>
  <c r="P29"/>
  <c r="O29"/>
  <c r="N29"/>
  <c r="M29"/>
  <c r="L29"/>
  <c r="K29"/>
  <c r="J29"/>
  <c r="I29"/>
  <c r="H29"/>
  <c r="G29"/>
  <c r="F29"/>
  <c r="E29"/>
  <c r="D29"/>
  <c r="Z28"/>
  <c r="Y28"/>
  <c r="X28"/>
  <c r="W28"/>
  <c r="V28"/>
  <c r="U28"/>
  <c r="T28"/>
  <c r="S28"/>
  <c r="R28"/>
  <c r="Q28"/>
  <c r="P28"/>
  <c r="O28"/>
  <c r="N28"/>
  <c r="M28"/>
  <c r="L28"/>
  <c r="K28"/>
  <c r="J28"/>
  <c r="I28"/>
  <c r="H28"/>
  <c r="G28"/>
  <c r="F28"/>
  <c r="E28"/>
  <c r="D28"/>
  <c r="Z27"/>
  <c r="Y27"/>
  <c r="X27"/>
  <c r="W27"/>
  <c r="V27"/>
  <c r="U27"/>
  <c r="T27"/>
  <c r="S27"/>
  <c r="R27"/>
  <c r="Q27"/>
  <c r="P27"/>
  <c r="O27"/>
  <c r="N27"/>
  <c r="M27"/>
  <c r="L27"/>
  <c r="K27"/>
  <c r="J27"/>
  <c r="I27"/>
  <c r="H27"/>
  <c r="G27"/>
  <c r="F27"/>
  <c r="E27"/>
  <c r="D27"/>
  <c r="Z26"/>
  <c r="Y26"/>
  <c r="X26"/>
  <c r="W26"/>
  <c r="V26"/>
  <c r="U26"/>
  <c r="T26"/>
  <c r="S26"/>
  <c r="R26"/>
  <c r="Q26"/>
  <c r="P26"/>
  <c r="O26"/>
  <c r="N26"/>
  <c r="M26"/>
  <c r="L26"/>
  <c r="K26"/>
  <c r="J26"/>
  <c r="I26"/>
  <c r="H26"/>
  <c r="G26"/>
  <c r="F26"/>
  <c r="E26"/>
  <c r="D26"/>
  <c r="Z25"/>
  <c r="Y25"/>
  <c r="X25"/>
  <c r="W25"/>
  <c r="V25"/>
  <c r="U25"/>
  <c r="T25"/>
  <c r="S25"/>
  <c r="R25"/>
  <c r="Q25"/>
  <c r="P25"/>
  <c r="O25"/>
  <c r="N25"/>
  <c r="M25"/>
  <c r="L25"/>
  <c r="K25"/>
  <c r="J25"/>
  <c r="I25"/>
  <c r="H25"/>
  <c r="G25"/>
  <c r="F25"/>
  <c r="E25"/>
  <c r="D25"/>
  <c r="Z24"/>
  <c r="Y24"/>
  <c r="X24"/>
  <c r="W24"/>
  <c r="V24"/>
  <c r="U24"/>
  <c r="T24"/>
  <c r="S24"/>
  <c r="R24"/>
  <c r="Q24"/>
  <c r="P24"/>
  <c r="O24"/>
  <c r="N24"/>
  <c r="M24"/>
  <c r="L24"/>
  <c r="K24"/>
  <c r="J24"/>
  <c r="I24"/>
  <c r="H24"/>
  <c r="G24"/>
  <c r="F24"/>
  <c r="E24"/>
  <c r="D24"/>
  <c r="Z23"/>
  <c r="Y23"/>
  <c r="X23"/>
  <c r="W23"/>
  <c r="V23"/>
  <c r="U23"/>
  <c r="T23"/>
  <c r="S23"/>
  <c r="R23"/>
  <c r="Q23"/>
  <c r="P23"/>
  <c r="O23"/>
  <c r="N23"/>
  <c r="M23"/>
  <c r="L23"/>
  <c r="K23"/>
  <c r="J23"/>
  <c r="I23"/>
  <c r="H23"/>
  <c r="G23"/>
  <c r="F23"/>
  <c r="E23"/>
  <c r="D23"/>
  <c r="Z22"/>
  <c r="Y22"/>
  <c r="X22"/>
  <c r="W22"/>
  <c r="V22"/>
  <c r="U22"/>
  <c r="T22"/>
  <c r="S22"/>
  <c r="R22"/>
  <c r="Q22"/>
  <c r="P22"/>
  <c r="O22"/>
  <c r="N22"/>
  <c r="M22"/>
  <c r="L22"/>
  <c r="K22"/>
  <c r="J22"/>
  <c r="I22"/>
  <c r="H22"/>
  <c r="G22"/>
  <c r="F22"/>
  <c r="E22"/>
  <c r="D22"/>
  <c r="C38"/>
  <c r="C37"/>
  <c r="C36"/>
  <c r="C35"/>
  <c r="C34"/>
  <c r="C33"/>
  <c r="C32"/>
  <c r="C31"/>
  <c r="C30"/>
  <c r="C29"/>
  <c r="C28"/>
  <c r="C27"/>
  <c r="C26"/>
  <c r="C25"/>
  <c r="C24"/>
  <c r="C23"/>
  <c r="C22"/>
  <c r="Z38" i="35"/>
  <c r="Y38"/>
  <c r="X38"/>
  <c r="W38"/>
  <c r="V38"/>
  <c r="U38"/>
  <c r="T38"/>
  <c r="S38"/>
  <c r="R38"/>
  <c r="Q38"/>
  <c r="P38"/>
  <c r="O38"/>
  <c r="N38"/>
  <c r="M38"/>
  <c r="L38"/>
  <c r="K38"/>
  <c r="J38"/>
  <c r="I38"/>
  <c r="H38"/>
  <c r="G38"/>
  <c r="F38"/>
  <c r="E38"/>
  <c r="D38"/>
  <c r="Z37"/>
  <c r="Y37"/>
  <c r="X37"/>
  <c r="W37"/>
  <c r="V37"/>
  <c r="U37"/>
  <c r="T37"/>
  <c r="S37"/>
  <c r="R37"/>
  <c r="Q37"/>
  <c r="P37"/>
  <c r="O37"/>
  <c r="N37"/>
  <c r="M37"/>
  <c r="L37"/>
  <c r="K37"/>
  <c r="J37"/>
  <c r="I37"/>
  <c r="H37"/>
  <c r="G37"/>
  <c r="F37"/>
  <c r="E37"/>
  <c r="D37"/>
  <c r="Z36"/>
  <c r="Y36"/>
  <c r="X36"/>
  <c r="W36"/>
  <c r="V36"/>
  <c r="U36"/>
  <c r="T36"/>
  <c r="S36"/>
  <c r="R36"/>
  <c r="Q36"/>
  <c r="P36"/>
  <c r="O36"/>
  <c r="N36"/>
  <c r="M36"/>
  <c r="L36"/>
  <c r="K36"/>
  <c r="J36"/>
  <c r="I36"/>
  <c r="H36"/>
  <c r="G36"/>
  <c r="F36"/>
  <c r="E36"/>
  <c r="D36"/>
  <c r="Z35"/>
  <c r="Y35"/>
  <c r="X35"/>
  <c r="W35"/>
  <c r="V35"/>
  <c r="U35"/>
  <c r="T35"/>
  <c r="S35"/>
  <c r="R35"/>
  <c r="Q35"/>
  <c r="P35"/>
  <c r="O35"/>
  <c r="N35"/>
  <c r="M35"/>
  <c r="L35"/>
  <c r="K35"/>
  <c r="J35"/>
  <c r="I35"/>
  <c r="H35"/>
  <c r="G35"/>
  <c r="F35"/>
  <c r="E35"/>
  <c r="D35"/>
  <c r="Z34"/>
  <c r="Y34"/>
  <c r="X34"/>
  <c r="W34"/>
  <c r="V34"/>
  <c r="U34"/>
  <c r="T34"/>
  <c r="S34"/>
  <c r="R34"/>
  <c r="Q34"/>
  <c r="P34"/>
  <c r="O34"/>
  <c r="N34"/>
  <c r="M34"/>
  <c r="L34"/>
  <c r="K34"/>
  <c r="J34"/>
  <c r="I34"/>
  <c r="H34"/>
  <c r="G34"/>
  <c r="F34"/>
  <c r="E34"/>
  <c r="D34"/>
  <c r="Z33"/>
  <c r="Y33"/>
  <c r="X33"/>
  <c r="W33"/>
  <c r="V33"/>
  <c r="U33"/>
  <c r="T33"/>
  <c r="S33"/>
  <c r="R33"/>
  <c r="Q33"/>
  <c r="P33"/>
  <c r="O33"/>
  <c r="N33"/>
  <c r="M33"/>
  <c r="L33"/>
  <c r="K33"/>
  <c r="J33"/>
  <c r="I33"/>
  <c r="H33"/>
  <c r="G33"/>
  <c r="F33"/>
  <c r="E33"/>
  <c r="D33"/>
  <c r="Z32"/>
  <c r="Y32"/>
  <c r="X32"/>
  <c r="W32"/>
  <c r="V32"/>
  <c r="U32"/>
  <c r="T32"/>
  <c r="S32"/>
  <c r="R32"/>
  <c r="Q32"/>
  <c r="P32"/>
  <c r="O32"/>
  <c r="N32"/>
  <c r="M32"/>
  <c r="L32"/>
  <c r="K32"/>
  <c r="J32"/>
  <c r="I32"/>
  <c r="H32"/>
  <c r="G32"/>
  <c r="F32"/>
  <c r="E32"/>
  <c r="D32"/>
  <c r="Z31"/>
  <c r="Y31"/>
  <c r="X31"/>
  <c r="W31"/>
  <c r="V31"/>
  <c r="U31"/>
  <c r="T31"/>
  <c r="S31"/>
  <c r="R31"/>
  <c r="Q31"/>
  <c r="P31"/>
  <c r="O31"/>
  <c r="N31"/>
  <c r="M31"/>
  <c r="L31"/>
  <c r="K31"/>
  <c r="J31"/>
  <c r="I31"/>
  <c r="H31"/>
  <c r="G31"/>
  <c r="F31"/>
  <c r="E31"/>
  <c r="D31"/>
  <c r="Z30"/>
  <c r="Y30"/>
  <c r="X30"/>
  <c r="W30"/>
  <c r="V30"/>
  <c r="U30"/>
  <c r="T30"/>
  <c r="S30"/>
  <c r="R30"/>
  <c r="Q30"/>
  <c r="P30"/>
  <c r="O30"/>
  <c r="N30"/>
  <c r="M30"/>
  <c r="L30"/>
  <c r="K30"/>
  <c r="J30"/>
  <c r="I30"/>
  <c r="H30"/>
  <c r="G30"/>
  <c r="F30"/>
  <c r="E30"/>
  <c r="D30"/>
  <c r="Z29"/>
  <c r="Y29"/>
  <c r="X29"/>
  <c r="W29"/>
  <c r="V29"/>
  <c r="U29"/>
  <c r="T29"/>
  <c r="S29"/>
  <c r="R29"/>
  <c r="Q29"/>
  <c r="P29"/>
  <c r="O29"/>
  <c r="N29"/>
  <c r="M29"/>
  <c r="L29"/>
  <c r="K29"/>
  <c r="J29"/>
  <c r="I29"/>
  <c r="H29"/>
  <c r="G29"/>
  <c r="F29"/>
  <c r="E29"/>
  <c r="D29"/>
  <c r="Z28"/>
  <c r="Y28"/>
  <c r="X28"/>
  <c r="W28"/>
  <c r="V28"/>
  <c r="U28"/>
  <c r="T28"/>
  <c r="S28"/>
  <c r="R28"/>
  <c r="Q28"/>
  <c r="P28"/>
  <c r="O28"/>
  <c r="N28"/>
  <c r="M28"/>
  <c r="L28"/>
  <c r="K28"/>
  <c r="J28"/>
  <c r="I28"/>
  <c r="H28"/>
  <c r="G28"/>
  <c r="F28"/>
  <c r="E28"/>
  <c r="D28"/>
  <c r="Z27"/>
  <c r="Y27"/>
  <c r="X27"/>
  <c r="W27"/>
  <c r="V27"/>
  <c r="U27"/>
  <c r="T27"/>
  <c r="S27"/>
  <c r="R27"/>
  <c r="Q27"/>
  <c r="P27"/>
  <c r="O27"/>
  <c r="N27"/>
  <c r="M27"/>
  <c r="L27"/>
  <c r="K27"/>
  <c r="J27"/>
  <c r="I27"/>
  <c r="H27"/>
  <c r="G27"/>
  <c r="F27"/>
  <c r="E27"/>
  <c r="D27"/>
  <c r="Z26"/>
  <c r="Y26"/>
  <c r="X26"/>
  <c r="W26"/>
  <c r="V26"/>
  <c r="U26"/>
  <c r="T26"/>
  <c r="S26"/>
  <c r="R26"/>
  <c r="Q26"/>
  <c r="P26"/>
  <c r="O26"/>
  <c r="N26"/>
  <c r="M26"/>
  <c r="L26"/>
  <c r="K26"/>
  <c r="J26"/>
  <c r="I26"/>
  <c r="H26"/>
  <c r="G26"/>
  <c r="F26"/>
  <c r="E26"/>
  <c r="D26"/>
  <c r="Z25"/>
  <c r="Y25"/>
  <c r="X25"/>
  <c r="W25"/>
  <c r="V25"/>
  <c r="U25"/>
  <c r="T25"/>
  <c r="S25"/>
  <c r="R25"/>
  <c r="Q25"/>
  <c r="P25"/>
  <c r="O25"/>
  <c r="N25"/>
  <c r="M25"/>
  <c r="L25"/>
  <c r="K25"/>
  <c r="J25"/>
  <c r="I25"/>
  <c r="H25"/>
  <c r="G25"/>
  <c r="F25"/>
  <c r="E25"/>
  <c r="D25"/>
  <c r="Z24"/>
  <c r="Y24"/>
  <c r="X24"/>
  <c r="W24"/>
  <c r="V24"/>
  <c r="U24"/>
  <c r="T24"/>
  <c r="S24"/>
  <c r="R24"/>
  <c r="Q24"/>
  <c r="P24"/>
  <c r="O24"/>
  <c r="N24"/>
  <c r="M24"/>
  <c r="L24"/>
  <c r="K24"/>
  <c r="J24"/>
  <c r="I24"/>
  <c r="H24"/>
  <c r="G24"/>
  <c r="F24"/>
  <c r="E24"/>
  <c r="D24"/>
  <c r="Z23"/>
  <c r="Y23"/>
  <c r="X23"/>
  <c r="W23"/>
  <c r="V23"/>
  <c r="U23"/>
  <c r="T23"/>
  <c r="S23"/>
  <c r="R23"/>
  <c r="Q23"/>
  <c r="P23"/>
  <c r="O23"/>
  <c r="N23"/>
  <c r="M23"/>
  <c r="L23"/>
  <c r="K23"/>
  <c r="J23"/>
  <c r="I23"/>
  <c r="H23"/>
  <c r="G23"/>
  <c r="F23"/>
  <c r="E23"/>
  <c r="D23"/>
  <c r="Z22"/>
  <c r="Y22"/>
  <c r="X22"/>
  <c r="W22"/>
  <c r="V22"/>
  <c r="U22"/>
  <c r="T22"/>
  <c r="S22"/>
  <c r="R22"/>
  <c r="Q22"/>
  <c r="P22"/>
  <c r="O22"/>
  <c r="N22"/>
  <c r="M22"/>
  <c r="L22"/>
  <c r="K22"/>
  <c r="J22"/>
  <c r="I22"/>
  <c r="H22"/>
  <c r="G22"/>
  <c r="F22"/>
  <c r="E22"/>
  <c r="D22"/>
  <c r="C38"/>
  <c r="C37"/>
  <c r="C36"/>
  <c r="C35"/>
  <c r="C34"/>
  <c r="C33"/>
  <c r="C32"/>
  <c r="C31"/>
  <c r="C30"/>
  <c r="C29"/>
  <c r="C28"/>
  <c r="C27"/>
  <c r="C26"/>
  <c r="C25"/>
  <c r="C24"/>
  <c r="C23"/>
  <c r="C22"/>
  <c r="O6" i="37"/>
  <c r="O9"/>
  <c r="E6"/>
  <c r="E9"/>
  <c r="F6"/>
  <c r="F9"/>
  <c r="G6"/>
  <c r="G9"/>
  <c r="H6"/>
  <c r="H9"/>
  <c r="I6"/>
  <c r="I9"/>
  <c r="J6"/>
  <c r="J9"/>
  <c r="K6"/>
  <c r="K9"/>
  <c r="L6"/>
  <c r="L9"/>
  <c r="D6"/>
  <c r="D9"/>
  <c r="O5"/>
  <c r="O8"/>
  <c r="E5"/>
  <c r="E8"/>
  <c r="F5"/>
  <c r="F8"/>
  <c r="G5"/>
  <c r="G8"/>
  <c r="H5"/>
  <c r="H8"/>
  <c r="I5"/>
  <c r="I8"/>
  <c r="J5"/>
  <c r="J8"/>
  <c r="K5"/>
  <c r="K8"/>
  <c r="L5"/>
  <c r="L8"/>
  <c r="D5"/>
  <c r="D8"/>
  <c r="D192" i="36"/>
  <c r="D191"/>
  <c r="D190"/>
  <c r="D189"/>
  <c r="D188"/>
  <c r="D187"/>
  <c r="D186"/>
  <c r="D185"/>
  <c r="D184"/>
  <c r="I179"/>
  <c r="G179"/>
  <c r="I178"/>
  <c r="G178"/>
  <c r="I177"/>
  <c r="G177"/>
  <c r="I176"/>
  <c r="G176"/>
  <c r="I175"/>
  <c r="G175"/>
  <c r="I174"/>
  <c r="G174"/>
  <c r="I173"/>
  <c r="G173"/>
  <c r="I172"/>
  <c r="G172"/>
  <c r="I171"/>
  <c r="G171"/>
  <c r="G170"/>
  <c r="G165"/>
  <c r="H165"/>
  <c r="G163"/>
  <c r="H163"/>
  <c r="G162"/>
  <c r="H162"/>
  <c r="G161"/>
  <c r="H161"/>
  <c r="G160"/>
  <c r="H160"/>
  <c r="G159"/>
  <c r="H159"/>
  <c r="G158"/>
  <c r="H158"/>
  <c r="G157"/>
  <c r="H157"/>
  <c r="G156"/>
  <c r="H156"/>
  <c r="G152"/>
  <c r="E152"/>
  <c r="G151"/>
  <c r="G150"/>
  <c r="E150"/>
  <c r="G149"/>
  <c r="E149"/>
  <c r="G148"/>
  <c r="E148"/>
  <c r="G147"/>
  <c r="E147"/>
  <c r="G146"/>
  <c r="E146"/>
  <c r="G145"/>
  <c r="E145"/>
  <c r="G144"/>
  <c r="E144"/>
  <c r="G143"/>
  <c r="E143"/>
  <c r="I137"/>
  <c r="G137"/>
  <c r="I135"/>
  <c r="G135"/>
  <c r="I134"/>
  <c r="G134"/>
  <c r="I133"/>
  <c r="G133"/>
  <c r="I132"/>
  <c r="G132"/>
  <c r="I131"/>
  <c r="G131"/>
  <c r="I130"/>
  <c r="G130"/>
  <c r="I129"/>
  <c r="G129"/>
  <c r="I128"/>
  <c r="G128"/>
  <c r="I127"/>
  <c r="G127"/>
  <c r="G109"/>
  <c r="H109"/>
  <c r="G107"/>
  <c r="H107"/>
  <c r="G106"/>
  <c r="H106"/>
  <c r="G105"/>
  <c r="H105"/>
  <c r="G104"/>
  <c r="H104"/>
  <c r="G103"/>
  <c r="H103"/>
  <c r="G102"/>
  <c r="H102"/>
  <c r="G101"/>
  <c r="H101"/>
  <c r="G100"/>
  <c r="H100"/>
  <c r="G99"/>
  <c r="I93"/>
  <c r="J93"/>
  <c r="I91"/>
  <c r="J91"/>
  <c r="I90"/>
  <c r="J90"/>
  <c r="I89"/>
  <c r="J89"/>
  <c r="I88"/>
  <c r="J88"/>
  <c r="I87"/>
  <c r="J87"/>
  <c r="I86"/>
  <c r="J86"/>
  <c r="I85"/>
  <c r="J85"/>
  <c r="I84"/>
  <c r="J84"/>
  <c r="Z64"/>
  <c r="Y64"/>
  <c r="X64"/>
  <c r="W64"/>
  <c r="V64"/>
  <c r="U64"/>
  <c r="T64"/>
  <c r="S64"/>
  <c r="R64"/>
  <c r="Q64"/>
  <c r="P64"/>
  <c r="O64"/>
  <c r="N64"/>
  <c r="M64"/>
  <c r="L64"/>
  <c r="K64"/>
  <c r="J64"/>
  <c r="I64"/>
  <c r="H64"/>
  <c r="G64"/>
  <c r="F64"/>
  <c r="E64"/>
  <c r="D64"/>
  <c r="C64"/>
  <c r="Z62"/>
  <c r="Y62"/>
  <c r="X62"/>
  <c r="W62"/>
  <c r="V62"/>
  <c r="U62"/>
  <c r="T62"/>
  <c r="S62"/>
  <c r="R62"/>
  <c r="Q62"/>
  <c r="P62"/>
  <c r="O62"/>
  <c r="N62"/>
  <c r="M62"/>
  <c r="L62"/>
  <c r="K62"/>
  <c r="J62"/>
  <c r="I62"/>
  <c r="H62"/>
  <c r="G62"/>
  <c r="F62"/>
  <c r="E62"/>
  <c r="D62"/>
  <c r="C62"/>
  <c r="Z61"/>
  <c r="Y61"/>
  <c r="X61"/>
  <c r="W61"/>
  <c r="V61"/>
  <c r="U61"/>
  <c r="T61"/>
  <c r="S61"/>
  <c r="R61"/>
  <c r="Q61"/>
  <c r="P61"/>
  <c r="O61"/>
  <c r="N61"/>
  <c r="M61"/>
  <c r="L61"/>
  <c r="K61"/>
  <c r="J61"/>
  <c r="I61"/>
  <c r="H61"/>
  <c r="G61"/>
  <c r="F61"/>
  <c r="E61"/>
  <c r="D61"/>
  <c r="C61"/>
  <c r="Z60"/>
  <c r="Y60"/>
  <c r="X60"/>
  <c r="W60"/>
  <c r="V60"/>
  <c r="U60"/>
  <c r="T60"/>
  <c r="S60"/>
  <c r="R60"/>
  <c r="Q60"/>
  <c r="P60"/>
  <c r="O60"/>
  <c r="N60"/>
  <c r="M60"/>
  <c r="L60"/>
  <c r="K60"/>
  <c r="J60"/>
  <c r="I60"/>
  <c r="H60"/>
  <c r="G60"/>
  <c r="F60"/>
  <c r="E60"/>
  <c r="D60"/>
  <c r="C60"/>
  <c r="Z59"/>
  <c r="Y59"/>
  <c r="X59"/>
  <c r="W59"/>
  <c r="V59"/>
  <c r="U59"/>
  <c r="T59"/>
  <c r="S59"/>
  <c r="R59"/>
  <c r="Q59"/>
  <c r="P59"/>
  <c r="O59"/>
  <c r="N59"/>
  <c r="M59"/>
  <c r="L59"/>
  <c r="K59"/>
  <c r="J59"/>
  <c r="I59"/>
  <c r="H59"/>
  <c r="G59"/>
  <c r="F59"/>
  <c r="E59"/>
  <c r="D59"/>
  <c r="C59"/>
  <c r="Z58"/>
  <c r="Y58"/>
  <c r="X58"/>
  <c r="W58"/>
  <c r="V58"/>
  <c r="U58"/>
  <c r="T58"/>
  <c r="S58"/>
  <c r="R58"/>
  <c r="Q58"/>
  <c r="P58"/>
  <c r="O58"/>
  <c r="N58"/>
  <c r="M58"/>
  <c r="L58"/>
  <c r="K58"/>
  <c r="J58"/>
  <c r="I58"/>
  <c r="H58"/>
  <c r="G58"/>
  <c r="F58"/>
  <c r="E58"/>
  <c r="D58"/>
  <c r="C58"/>
  <c r="Z57"/>
  <c r="Y57"/>
  <c r="X57"/>
  <c r="W57"/>
  <c r="V57"/>
  <c r="U57"/>
  <c r="T57"/>
  <c r="S57"/>
  <c r="R57"/>
  <c r="Q57"/>
  <c r="P57"/>
  <c r="O57"/>
  <c r="N57"/>
  <c r="M57"/>
  <c r="L57"/>
  <c r="K57"/>
  <c r="J57"/>
  <c r="I57"/>
  <c r="H57"/>
  <c r="G57"/>
  <c r="F57"/>
  <c r="E57"/>
  <c r="D57"/>
  <c r="C57"/>
  <c r="Z56"/>
  <c r="Y56"/>
  <c r="X56"/>
  <c r="W56"/>
  <c r="V56"/>
  <c r="U56"/>
  <c r="T56"/>
  <c r="S56"/>
  <c r="R56"/>
  <c r="Q56"/>
  <c r="P56"/>
  <c r="O56"/>
  <c r="N56"/>
  <c r="M56"/>
  <c r="L56"/>
  <c r="K56"/>
  <c r="J56"/>
  <c r="I56"/>
  <c r="H56"/>
  <c r="G56"/>
  <c r="F56"/>
  <c r="E56"/>
  <c r="D56"/>
  <c r="C56"/>
  <c r="Z55"/>
  <c r="Y55"/>
  <c r="X55"/>
  <c r="W55"/>
  <c r="V55"/>
  <c r="U55"/>
  <c r="T55"/>
  <c r="S55"/>
  <c r="R55"/>
  <c r="Q55"/>
  <c r="P55"/>
  <c r="O55"/>
  <c r="N55"/>
  <c r="M55"/>
  <c r="L55"/>
  <c r="K55"/>
  <c r="J55"/>
  <c r="I55"/>
  <c r="H55"/>
  <c r="G55"/>
  <c r="F55"/>
  <c r="E55"/>
  <c r="D55"/>
  <c r="C55"/>
  <c r="J166" i="35"/>
  <c r="J165"/>
  <c r="J164"/>
  <c r="J163"/>
  <c r="J162"/>
  <c r="J161"/>
  <c r="J160"/>
  <c r="J159"/>
  <c r="J158"/>
  <c r="J157"/>
  <c r="G157"/>
  <c r="F157"/>
  <c r="E157"/>
  <c r="D157"/>
  <c r="F153"/>
  <c r="F152"/>
  <c r="F151"/>
  <c r="F150"/>
  <c r="F149"/>
  <c r="F148"/>
  <c r="F147"/>
  <c r="F146"/>
  <c r="F145"/>
  <c r="F144"/>
  <c r="D144"/>
  <c r="I141"/>
  <c r="I140"/>
  <c r="I139"/>
  <c r="I138"/>
  <c r="I137"/>
  <c r="I136"/>
  <c r="I135"/>
  <c r="I134"/>
  <c r="I133"/>
  <c r="I132"/>
  <c r="F132"/>
  <c r="E132"/>
  <c r="D132"/>
  <c r="G129"/>
  <c r="G128"/>
  <c r="G127"/>
  <c r="G126"/>
  <c r="G125"/>
  <c r="G124"/>
  <c r="G123"/>
  <c r="G122"/>
  <c r="G121"/>
  <c r="G120"/>
  <c r="E120"/>
  <c r="D120"/>
  <c r="J117"/>
  <c r="J116"/>
  <c r="J115"/>
  <c r="J114"/>
  <c r="J113"/>
  <c r="J112"/>
  <c r="J111"/>
  <c r="J110"/>
  <c r="J109"/>
  <c r="J108"/>
  <c r="G108"/>
  <c r="F108"/>
  <c r="E108"/>
  <c r="D108"/>
  <c r="G96"/>
  <c r="F96"/>
  <c r="E96"/>
  <c r="D96"/>
  <c r="K93"/>
  <c r="K92"/>
  <c r="K91"/>
  <c r="K90"/>
  <c r="K89"/>
  <c r="K88"/>
  <c r="K87"/>
  <c r="K86"/>
  <c r="K85"/>
  <c r="K84"/>
  <c r="H84"/>
  <c r="G84"/>
  <c r="F84"/>
  <c r="E84"/>
  <c r="D84"/>
  <c r="C84"/>
  <c r="Z66"/>
  <c r="G166"/>
  <c r="Y66"/>
  <c r="F166"/>
  <c r="X66"/>
  <c r="E166"/>
  <c r="W66"/>
  <c r="D166"/>
  <c r="V66"/>
  <c r="F141"/>
  <c r="U66"/>
  <c r="E141"/>
  <c r="T66"/>
  <c r="D141"/>
  <c r="S66"/>
  <c r="G117"/>
  <c r="R66"/>
  <c r="F117"/>
  <c r="Q66"/>
  <c r="E117"/>
  <c r="P66"/>
  <c r="D117"/>
  <c r="O66"/>
  <c r="H93"/>
  <c r="N66"/>
  <c r="G93"/>
  <c r="M66"/>
  <c r="F93"/>
  <c r="L66"/>
  <c r="E93"/>
  <c r="K66"/>
  <c r="D153"/>
  <c r="J66"/>
  <c r="E129"/>
  <c r="I66"/>
  <c r="D129"/>
  <c r="H66"/>
  <c r="G105"/>
  <c r="G66"/>
  <c r="F105"/>
  <c r="F66"/>
  <c r="E105"/>
  <c r="E66"/>
  <c r="D105"/>
  <c r="D66"/>
  <c r="D93"/>
  <c r="C66"/>
  <c r="C93"/>
  <c r="Z64"/>
  <c r="G165"/>
  <c r="Y64"/>
  <c r="F165"/>
  <c r="X64"/>
  <c r="E165"/>
  <c r="W64"/>
  <c r="D165"/>
  <c r="V64"/>
  <c r="F140"/>
  <c r="U64"/>
  <c r="E140"/>
  <c r="T64"/>
  <c r="D140"/>
  <c r="S64"/>
  <c r="G116"/>
  <c r="R64"/>
  <c r="F116"/>
  <c r="Q64"/>
  <c r="E116"/>
  <c r="P64"/>
  <c r="D116"/>
  <c r="O64"/>
  <c r="H92"/>
  <c r="N64"/>
  <c r="G92"/>
  <c r="M64"/>
  <c r="F92"/>
  <c r="L64"/>
  <c r="E92"/>
  <c r="K64"/>
  <c r="D152"/>
  <c r="J64"/>
  <c r="E128"/>
  <c r="I64"/>
  <c r="D128"/>
  <c r="H64"/>
  <c r="G104"/>
  <c r="G64"/>
  <c r="F104"/>
  <c r="F64"/>
  <c r="E104"/>
  <c r="E64"/>
  <c r="D104"/>
  <c r="D64"/>
  <c r="D92"/>
  <c r="C64"/>
  <c r="C92"/>
  <c r="Z63"/>
  <c r="G164"/>
  <c r="Y63"/>
  <c r="F164"/>
  <c r="X63"/>
  <c r="E164"/>
  <c r="W63"/>
  <c r="D164"/>
  <c r="V63"/>
  <c r="F139"/>
  <c r="U63"/>
  <c r="E139"/>
  <c r="T63"/>
  <c r="D139"/>
  <c r="S63"/>
  <c r="G115"/>
  <c r="R63"/>
  <c r="F115"/>
  <c r="Q63"/>
  <c r="E115"/>
  <c r="P63"/>
  <c r="D115"/>
  <c r="O63"/>
  <c r="H91"/>
  <c r="N63"/>
  <c r="G91"/>
  <c r="M63"/>
  <c r="F91"/>
  <c r="L63"/>
  <c r="E91"/>
  <c r="K63"/>
  <c r="D151"/>
  <c r="J63"/>
  <c r="E127"/>
  <c r="I63"/>
  <c r="D127"/>
  <c r="H63"/>
  <c r="G103"/>
  <c r="G63"/>
  <c r="F103"/>
  <c r="F63"/>
  <c r="E103"/>
  <c r="E63"/>
  <c r="D103"/>
  <c r="D63"/>
  <c r="D91"/>
  <c r="C63"/>
  <c r="C91"/>
  <c r="Z62"/>
  <c r="G163"/>
  <c r="Y62"/>
  <c r="F163"/>
  <c r="X62"/>
  <c r="E163"/>
  <c r="W62"/>
  <c r="D163"/>
  <c r="V62"/>
  <c r="F138"/>
  <c r="U62"/>
  <c r="E138"/>
  <c r="T62"/>
  <c r="D138"/>
  <c r="S62"/>
  <c r="G114"/>
  <c r="R62"/>
  <c r="F114"/>
  <c r="Q62"/>
  <c r="E114"/>
  <c r="P62"/>
  <c r="D114"/>
  <c r="O62"/>
  <c r="H90"/>
  <c r="N62"/>
  <c r="G90"/>
  <c r="M62"/>
  <c r="F90"/>
  <c r="L62"/>
  <c r="E90"/>
  <c r="K62"/>
  <c r="D150"/>
  <c r="J62"/>
  <c r="E126"/>
  <c r="I62"/>
  <c r="D126"/>
  <c r="H62"/>
  <c r="G102"/>
  <c r="G62"/>
  <c r="F102"/>
  <c r="F62"/>
  <c r="E102"/>
  <c r="E62"/>
  <c r="D102"/>
  <c r="D62"/>
  <c r="D90"/>
  <c r="C62"/>
  <c r="C90"/>
  <c r="Z61"/>
  <c r="G162"/>
  <c r="Y61"/>
  <c r="F162"/>
  <c r="X61"/>
  <c r="E162"/>
  <c r="W61"/>
  <c r="D162"/>
  <c r="V61"/>
  <c r="F137"/>
  <c r="U61"/>
  <c r="E137"/>
  <c r="T61"/>
  <c r="D137"/>
  <c r="S61"/>
  <c r="G113"/>
  <c r="R61"/>
  <c r="F113"/>
  <c r="Q61"/>
  <c r="E113"/>
  <c r="P61"/>
  <c r="D113"/>
  <c r="O61"/>
  <c r="H89"/>
  <c r="N61"/>
  <c r="G89"/>
  <c r="M61"/>
  <c r="F89"/>
  <c r="L61"/>
  <c r="E89"/>
  <c r="K61"/>
  <c r="D149"/>
  <c r="J61"/>
  <c r="E125"/>
  <c r="I61"/>
  <c r="D125"/>
  <c r="H61"/>
  <c r="G101"/>
  <c r="G61"/>
  <c r="F101"/>
  <c r="F61"/>
  <c r="E101"/>
  <c r="E61"/>
  <c r="D101"/>
  <c r="D61"/>
  <c r="D89"/>
  <c r="C61"/>
  <c r="C89"/>
  <c r="Z60"/>
  <c r="G161"/>
  <c r="Y60"/>
  <c r="F161"/>
  <c r="X60"/>
  <c r="E161"/>
  <c r="W60"/>
  <c r="D161"/>
  <c r="V60"/>
  <c r="F136"/>
  <c r="U60"/>
  <c r="E136"/>
  <c r="T60"/>
  <c r="D136"/>
  <c r="S60"/>
  <c r="G112"/>
  <c r="R60"/>
  <c r="F112"/>
  <c r="Q60"/>
  <c r="E112"/>
  <c r="P60"/>
  <c r="D112"/>
  <c r="O60"/>
  <c r="H88"/>
  <c r="N60"/>
  <c r="G88"/>
  <c r="M60"/>
  <c r="F88"/>
  <c r="L60"/>
  <c r="E88"/>
  <c r="K60"/>
  <c r="D148"/>
  <c r="J60"/>
  <c r="E124"/>
  <c r="I60"/>
  <c r="D124"/>
  <c r="H60"/>
  <c r="G100"/>
  <c r="G60"/>
  <c r="F100"/>
  <c r="F60"/>
  <c r="E100"/>
  <c r="E60"/>
  <c r="D100"/>
  <c r="D60"/>
  <c r="D88"/>
  <c r="C60"/>
  <c r="C88"/>
  <c r="Z59"/>
  <c r="G160"/>
  <c r="Y59"/>
  <c r="F160"/>
  <c r="X59"/>
  <c r="E160"/>
  <c r="W59"/>
  <c r="D160"/>
  <c r="V59"/>
  <c r="F135"/>
  <c r="U59"/>
  <c r="E135"/>
  <c r="T59"/>
  <c r="D135"/>
  <c r="S59"/>
  <c r="G111"/>
  <c r="R59"/>
  <c r="F111"/>
  <c r="Q59"/>
  <c r="E111"/>
  <c r="P59"/>
  <c r="D111"/>
  <c r="O59"/>
  <c r="H87"/>
  <c r="N59"/>
  <c r="G87"/>
  <c r="M59"/>
  <c r="F87"/>
  <c r="L59"/>
  <c r="E87"/>
  <c r="K59"/>
  <c r="D147"/>
  <c r="J59"/>
  <c r="E123"/>
  <c r="I59"/>
  <c r="D123"/>
  <c r="H59"/>
  <c r="G99"/>
  <c r="G59"/>
  <c r="F99"/>
  <c r="F59"/>
  <c r="E99"/>
  <c r="E59"/>
  <c r="D99"/>
  <c r="D59"/>
  <c r="D87"/>
  <c r="C59"/>
  <c r="C87"/>
  <c r="Z58"/>
  <c r="G159"/>
  <c r="Y58"/>
  <c r="F159"/>
  <c r="X58"/>
  <c r="E159"/>
  <c r="W58"/>
  <c r="D159"/>
  <c r="V58"/>
  <c r="F134"/>
  <c r="U58"/>
  <c r="E134"/>
  <c r="T58"/>
  <c r="D134"/>
  <c r="S58"/>
  <c r="G110"/>
  <c r="R58"/>
  <c r="F110"/>
  <c r="Q58"/>
  <c r="E110"/>
  <c r="P58"/>
  <c r="D110"/>
  <c r="O58"/>
  <c r="H86"/>
  <c r="N58"/>
  <c r="G86"/>
  <c r="M58"/>
  <c r="F86"/>
  <c r="L58"/>
  <c r="E86"/>
  <c r="K58"/>
  <c r="D146"/>
  <c r="J58"/>
  <c r="E122"/>
  <c r="I58"/>
  <c r="D122"/>
  <c r="H58"/>
  <c r="G98"/>
  <c r="G58"/>
  <c r="F98"/>
  <c r="F58"/>
  <c r="E98"/>
  <c r="E58"/>
  <c r="D98"/>
  <c r="D58"/>
  <c r="D86"/>
  <c r="C58"/>
  <c r="C86"/>
  <c r="Z57"/>
  <c r="G158"/>
  <c r="Y57"/>
  <c r="F158"/>
  <c r="X57"/>
  <c r="E158"/>
  <c r="W57"/>
  <c r="D158"/>
  <c r="V57"/>
  <c r="F133"/>
  <c r="U57"/>
  <c r="E133"/>
  <c r="T57"/>
  <c r="D133"/>
  <c r="S57"/>
  <c r="G109"/>
  <c r="R57"/>
  <c r="F109"/>
  <c r="Q57"/>
  <c r="E109"/>
  <c r="P57"/>
  <c r="D109"/>
  <c r="O57"/>
  <c r="H85"/>
  <c r="N57"/>
  <c r="G85"/>
  <c r="M57"/>
  <c r="F85"/>
  <c r="L57"/>
  <c r="E85"/>
  <c r="K57"/>
  <c r="D145"/>
  <c r="J57"/>
  <c r="E121"/>
  <c r="I57"/>
  <c r="D121"/>
  <c r="H57"/>
  <c r="G97"/>
  <c r="G57"/>
  <c r="F97"/>
  <c r="F57"/>
  <c r="E97"/>
  <c r="E57"/>
  <c r="D97"/>
  <c r="D57"/>
  <c r="D85"/>
  <c r="C57"/>
  <c r="C85"/>
  <c r="H102"/>
  <c r="I102"/>
  <c r="H161"/>
  <c r="H108"/>
  <c r="G132"/>
  <c r="G134"/>
  <c r="G138"/>
  <c r="H96"/>
  <c r="I96"/>
  <c r="H114"/>
  <c r="G135"/>
  <c r="H103"/>
  <c r="I103"/>
  <c r="G139"/>
  <c r="H100"/>
  <c r="I100"/>
  <c r="G136"/>
  <c r="G140"/>
  <c r="H163"/>
  <c r="H110"/>
  <c r="H98"/>
  <c r="I98"/>
  <c r="H157"/>
  <c r="H116"/>
  <c r="I86"/>
  <c r="H159"/>
  <c r="I88"/>
  <c r="I90"/>
  <c r="I92"/>
  <c r="H165"/>
  <c r="H104"/>
  <c r="I104"/>
  <c r="H112"/>
  <c r="H97"/>
  <c r="I97"/>
  <c r="H99"/>
  <c r="I99"/>
  <c r="H101"/>
  <c r="I101"/>
  <c r="H105"/>
  <c r="I105"/>
  <c r="I85"/>
  <c r="I87"/>
  <c r="I89"/>
  <c r="I91"/>
  <c r="I93"/>
  <c r="H158"/>
  <c r="H160"/>
  <c r="H162"/>
  <c r="H164"/>
  <c r="H166"/>
  <c r="I84"/>
  <c r="G133"/>
  <c r="G137"/>
  <c r="G141"/>
  <c r="H109"/>
  <c r="H111"/>
  <c r="H113"/>
  <c r="H115"/>
  <c r="H117"/>
  <c r="O88" i="19"/>
  <c r="O87"/>
  <c r="Q87"/>
  <c r="T88"/>
  <c r="O82"/>
  <c r="Q81"/>
  <c r="T82"/>
  <c r="O80"/>
  <c r="Q79"/>
  <c r="T80"/>
  <c r="O78"/>
  <c r="Q77"/>
  <c r="T78"/>
  <c r="O76"/>
  <c r="O75"/>
  <c r="Q74"/>
  <c r="T75"/>
  <c r="O72"/>
  <c r="O71"/>
  <c r="O70"/>
  <c r="O69"/>
  <c r="O68"/>
  <c r="O74"/>
  <c r="O73"/>
  <c r="Q73"/>
  <c r="T74"/>
  <c r="Q82"/>
  <c r="T83"/>
  <c r="Q80"/>
  <c r="T81"/>
  <c r="Q76"/>
  <c r="T77"/>
  <c r="Q78"/>
  <c r="T79"/>
  <c r="Q88"/>
  <c r="T89"/>
  <c r="O77"/>
  <c r="O79"/>
  <c r="O81"/>
  <c r="Q75"/>
  <c r="T76"/>
</calcChain>
</file>

<file path=xl/sharedStrings.xml><?xml version="1.0" encoding="utf-8"?>
<sst xmlns="http://schemas.openxmlformats.org/spreadsheetml/2006/main" count="4571" uniqueCount="927">
  <si>
    <t>FAR EAST                                                                           70</t>
  </si>
  <si>
    <t>TYO                                                                                    90</t>
  </si>
  <si>
    <t>BUSINESS  CLASS *:</t>
  </si>
  <si>
    <t>INDIA / KHI/MLE/GAN/LHE/SEZ/DAC /HYD                100</t>
  </si>
  <si>
    <t>TRZ                                                                                   120</t>
  </si>
  <si>
    <t>FAR EAST                                                                          130</t>
  </si>
  <si>
    <t>TYO                                                                                   160</t>
  </si>
  <si>
    <t>INDIA -       MAA,BLR,TRV,COK,DEL,BOM,CCU,VNS,IXM, CJB</t>
  </si>
  <si>
    <t>FAR EAST - BKK,SIN,KUL,BJS,SHA,CAN,JKT</t>
  </si>
  <si>
    <r>
      <rPr>
        <b/>
        <u/>
        <sz val="10"/>
        <rFont val="Calibri"/>
        <family val="2"/>
      </rPr>
      <t>Side trips *</t>
    </r>
    <r>
      <rPr>
        <sz val="10"/>
        <rFont val="Calibri"/>
        <family val="2"/>
      </rPr>
      <t xml:space="preserve"> to following Destinations are permitted at the given amounts for </t>
    </r>
    <r>
      <rPr>
        <b/>
        <sz val="10"/>
        <rFont val="Calibri"/>
        <family val="2"/>
      </rPr>
      <t>Economy Return Travel</t>
    </r>
  </si>
  <si>
    <t>RBD has to be the same as the through ticket and side trips are permitted with UL/AC &amp; UL/EY  through fares only</t>
  </si>
  <si>
    <r>
      <t xml:space="preserve">                                                                                  </t>
    </r>
    <r>
      <rPr>
        <b/>
        <sz val="10"/>
        <rFont val="Calibri"/>
        <family val="2"/>
      </rPr>
      <t xml:space="preserve">  SIDE TRIP RT AMOUNTS ( CAD)</t>
    </r>
  </si>
  <si>
    <t>CMB - SIN/KUL/BKK/BJS/SHA/SEZ                                     280</t>
  </si>
  <si>
    <t>A side trip amount shall be used only after constructing a through fare by using the Addon amounts approved above to create through fares to destinations.</t>
  </si>
  <si>
    <r>
      <rPr>
        <b/>
        <u/>
        <sz val="10"/>
        <rFont val="Calibri"/>
        <family val="2"/>
      </rPr>
      <t>DESTINATION</t>
    </r>
    <r>
      <rPr>
        <b/>
        <sz val="10"/>
        <rFont val="Calibri"/>
        <family val="2"/>
      </rPr>
      <t xml:space="preserve">                                              </t>
    </r>
    <r>
      <rPr>
        <b/>
        <u/>
        <sz val="10"/>
        <rFont val="Calibri"/>
        <family val="2"/>
      </rPr>
      <t>ADD-ON OW AMOUNTS ( CAD)</t>
    </r>
  </si>
  <si>
    <t>AKL                                                                  120</t>
  </si>
  <si>
    <r>
      <rPr>
        <b/>
        <u/>
        <sz val="10"/>
        <rFont val="Calibri"/>
        <family val="2"/>
      </rPr>
      <t>DESTINATION</t>
    </r>
    <r>
      <rPr>
        <b/>
        <sz val="10"/>
        <rFont val="Calibri"/>
        <family val="2"/>
      </rPr>
      <t xml:space="preserve">                                           </t>
    </r>
    <r>
      <rPr>
        <b/>
        <u/>
        <sz val="10"/>
        <rFont val="Calibri"/>
        <family val="2"/>
      </rPr>
      <t>ADD-ON OW AMOUNTS ( CAD)</t>
    </r>
  </si>
  <si>
    <t>SAVER - O /Q /N</t>
  </si>
  <si>
    <t>VALUE - S /V /R /L</t>
  </si>
  <si>
    <t>SEMI FLEX - E /M /W /K</t>
  </si>
  <si>
    <t>FLEX - H /P /B /Y</t>
  </si>
  <si>
    <t>Please strictly adhere to correct booking procedures according to our Airline Partners' Booking Policy and do not circumvent married segment rules.</t>
  </si>
  <si>
    <t>Fare component must be on one or more of the following</t>
  </si>
  <si>
    <r>
      <t xml:space="preserve">1. Travel between Canada (points specified in fare sheet) &amp; LON/BJS/SHA/TYO is to be on </t>
    </r>
    <r>
      <rPr>
        <b/>
        <sz val="10"/>
        <rFont val="Calibri"/>
        <family val="2"/>
      </rPr>
      <t>AC</t>
    </r>
    <r>
      <rPr>
        <sz val="10"/>
        <rFont val="Calibri"/>
        <family val="2"/>
      </rPr>
      <t xml:space="preserve"> services in the respective AC base RBD indicated in the fare sheet  for Economy and Business. </t>
    </r>
  </si>
  <si>
    <t xml:space="preserve">   Upsell amounts on AC services as given in the AC/EY/KL  UPSELL chart  ( pls follow correct upsell table corresponding to UL/AC RBD)</t>
  </si>
  <si>
    <r>
      <t xml:space="preserve">2. Travel between YTO &amp; AUH is to be on </t>
    </r>
    <r>
      <rPr>
        <b/>
        <sz val="10"/>
        <rFont val="Calibri"/>
        <family val="2"/>
      </rPr>
      <t xml:space="preserve">EY </t>
    </r>
    <r>
      <rPr>
        <sz val="10"/>
        <rFont val="Calibri"/>
        <family val="2"/>
      </rPr>
      <t xml:space="preserve">services in U class for Economy and W class for Business. </t>
    </r>
  </si>
  <si>
    <t xml:space="preserve">   Upsell amounts on EY services as given in the AC/EY/KL UPSELL chart </t>
  </si>
  <si>
    <r>
      <t xml:space="preserve">3. Travel between YTO/YMQ/YYC/YVR &amp; AMS is to be on </t>
    </r>
    <r>
      <rPr>
        <b/>
        <sz val="10"/>
        <rFont val="Calibri"/>
        <family val="2"/>
      </rPr>
      <t>KL</t>
    </r>
    <r>
      <rPr>
        <sz val="10"/>
        <rFont val="Calibri"/>
        <family val="2"/>
      </rPr>
      <t xml:space="preserve"> services in N/class and between AMS &amp; AUH/KWI/DMM/DXB/DEL is to be on </t>
    </r>
    <r>
      <rPr>
        <b/>
        <sz val="10"/>
        <rFont val="Calibri"/>
        <family val="2"/>
      </rPr>
      <t>KL</t>
    </r>
    <r>
      <rPr>
        <sz val="10"/>
        <rFont val="Calibri"/>
        <family val="2"/>
      </rPr>
      <t xml:space="preserve"> services in R class, pursuant to SPA.</t>
    </r>
  </si>
  <si>
    <r>
      <t xml:space="preserve">4. Travel between Canada (points specified in fare sheet) &amp; DXB is to be on </t>
    </r>
    <r>
      <rPr>
        <b/>
        <sz val="10"/>
        <rFont val="Calibri"/>
        <family val="2"/>
      </rPr>
      <t>AC</t>
    </r>
    <r>
      <rPr>
        <sz val="10"/>
        <rFont val="Calibri"/>
        <family val="2"/>
      </rPr>
      <t xml:space="preserve"> services in the respective AC base RBD indicated in the fare sheet  for Economy and Business.</t>
    </r>
  </si>
  <si>
    <r>
      <t xml:space="preserve">Note - For fares approved to SYD/ADL/BNE &amp; AKL,  travel between MEL &amp;  SYD/ADL/BNE/AKL is valid only on </t>
    </r>
    <r>
      <rPr>
        <b/>
        <sz val="10"/>
        <rFont val="Calibri"/>
        <family val="2"/>
      </rPr>
      <t>UL codeshare operated by QF</t>
    </r>
    <r>
      <rPr>
        <sz val="10"/>
        <rFont val="Calibri"/>
        <family val="2"/>
      </rPr>
      <t xml:space="preserve"> and to be booked on the same RBD UL is booked </t>
    </r>
  </si>
  <si>
    <r>
      <rPr>
        <b/>
        <sz val="10"/>
        <rFont val="Calibri"/>
        <family val="2"/>
      </rPr>
      <t xml:space="preserve">Fares to CMB </t>
    </r>
    <r>
      <rPr>
        <sz val="10"/>
        <rFont val="Calibri"/>
        <family val="2"/>
      </rPr>
      <t>- 02  stopovers permitted in the pricing unit, one free in LON/TYO/BJS/SHA/AUH/DXB/DEL/DMM/KWI in each direction.</t>
    </r>
  </si>
  <si>
    <r>
      <rPr>
        <b/>
        <sz val="10"/>
        <rFont val="Calibri"/>
        <family val="2"/>
      </rPr>
      <t>Fares to India/MLE/KHI/LHE/HYD/SEZ/DAC/TRZ/TYO/Far East</t>
    </r>
    <r>
      <rPr>
        <sz val="10"/>
        <rFont val="Calibri"/>
        <family val="2"/>
      </rPr>
      <t xml:space="preserve"> -  04  stopovers permitted in the pricing unit, one free  in LON/TYO/BJS/SHA/AUH/DEL/DXB/DMM/KWI  in each direction, one free in CMB in each direction.</t>
    </r>
  </si>
  <si>
    <r>
      <rPr>
        <b/>
        <sz val="10"/>
        <rFont val="Calibri"/>
        <family val="2"/>
      </rPr>
      <t>Fares to MEL</t>
    </r>
    <r>
      <rPr>
        <sz val="10"/>
        <rFont val="Calibri"/>
        <family val="2"/>
      </rPr>
      <t xml:space="preserve">  -  04  stopovers permitted in the pricing unit, one free in  LON/TYO/BJS/SHA/AUH/DXB/DEL in each direction, one free in CMB in one direction and one at a charge of CAD 75 in CMB in one direction. .</t>
    </r>
  </si>
  <si>
    <r>
      <rPr>
        <b/>
        <sz val="10"/>
        <rFont val="Calibri"/>
        <family val="2"/>
      </rPr>
      <t xml:space="preserve">Fares to SYD/ADL/BNE/AKL </t>
    </r>
    <r>
      <rPr>
        <sz val="10"/>
        <rFont val="Calibri"/>
        <family val="2"/>
      </rPr>
      <t xml:space="preserve"> -  06  stopovers permitted in the pricing unit, one free in  LON/DEL/AUH/DXB in each direction, one free in CMB in one direction, one free in MEL  in each direction and one at a charge of CAD 75 in CMB in one direction. .</t>
    </r>
  </si>
  <si>
    <t>No Stopover permitted within Canada</t>
  </si>
  <si>
    <r>
      <t xml:space="preserve">Combinations are with any fare in rules </t>
    </r>
    <r>
      <rPr>
        <b/>
        <sz val="10"/>
        <rFont val="Calibri"/>
        <family val="2"/>
      </rPr>
      <t>02CA/01CA</t>
    </r>
    <r>
      <rPr>
        <sz val="10"/>
        <rFont val="Calibri"/>
        <family val="2"/>
      </rPr>
      <t xml:space="preserve"> in tariff IPREUAS - between  Canada &amp; AREA 3</t>
    </r>
  </si>
  <si>
    <r>
      <rPr>
        <b/>
        <sz val="9"/>
        <rFont val="Calibri"/>
        <family val="2"/>
      </rPr>
      <t>Fares to Australia and New Zealand</t>
    </r>
    <r>
      <rPr>
        <sz val="9"/>
        <rFont val="Calibri"/>
        <family val="2"/>
      </rPr>
      <t>, Open Jaw segment must be within Australia or between Australia &amp; New Zealand only</t>
    </r>
  </si>
  <si>
    <r>
      <t>AC upsells respectively as indicated under CAT 12(1),(2),(3),(4),(5),(6)</t>
    </r>
    <r>
      <rPr>
        <strike/>
        <sz val="10"/>
        <color indexed="60"/>
        <rFont val="Calibri"/>
        <family val="2"/>
      </rPr>
      <t>,</t>
    </r>
    <r>
      <rPr>
        <sz val="10"/>
        <rFont val="Calibri"/>
        <family val="2"/>
      </rPr>
      <t xml:space="preserve"> strictly follow the correct RBD mapping as per UL/AC chart 2
</t>
    </r>
    <r>
      <rPr>
        <b/>
        <sz val="10"/>
        <rFont val="Calibri"/>
        <family val="2"/>
      </rPr>
      <t xml:space="preserve">CAT 12(1) - AC BASE RBD K
CAT 12(2) - AC BASE RBD L
CAT 12(3) - AC BASE RBD </t>
    </r>
    <r>
      <rPr>
        <b/>
        <sz val="10"/>
        <color indexed="60"/>
        <rFont val="Calibri"/>
        <family val="2"/>
      </rPr>
      <t>L</t>
    </r>
    <r>
      <rPr>
        <b/>
        <sz val="10"/>
        <rFont val="Calibri"/>
        <family val="2"/>
      </rPr>
      <t xml:space="preserve">
CAT 12(4) - AC BASE RBD </t>
    </r>
    <r>
      <rPr>
        <b/>
        <sz val="10"/>
        <color indexed="60"/>
        <rFont val="Calibri"/>
        <family val="2"/>
      </rPr>
      <t>T</t>
    </r>
    <r>
      <rPr>
        <b/>
        <sz val="10"/>
        <rFont val="Calibri"/>
        <family val="2"/>
      </rPr>
      <t xml:space="preserve">
CAT 12(5)- AC BASE RBD </t>
    </r>
    <r>
      <rPr>
        <b/>
        <sz val="10"/>
        <color indexed="60"/>
        <rFont val="Calibri"/>
        <family val="2"/>
      </rPr>
      <t>W</t>
    </r>
    <r>
      <rPr>
        <b/>
        <sz val="10"/>
        <rFont val="Calibri"/>
        <family val="2"/>
      </rPr>
      <t xml:space="preserve">
CAT 12(6)- AC BASE RBD </t>
    </r>
    <r>
      <rPr>
        <b/>
        <sz val="10"/>
        <color indexed="60"/>
        <rFont val="Calibri"/>
        <family val="2"/>
      </rPr>
      <t>V</t>
    </r>
    <r>
      <rPr>
        <b/>
        <sz val="10"/>
        <rFont val="Calibri"/>
        <family val="2"/>
      </rPr>
      <t xml:space="preserve">                                    </t>
    </r>
    <r>
      <rPr>
        <sz val="10"/>
        <rFont val="Calibri"/>
        <family val="2"/>
      </rPr>
      <t xml:space="preserve">                                                                                                                                                                                                                                                </t>
    </r>
  </si>
  <si>
    <t xml:space="preserve">Weekend Surcharges ex Middle East to be indicated as Q surcharge </t>
  </si>
  <si>
    <r>
      <rPr>
        <b/>
        <u/>
        <sz val="9"/>
        <rFont val="Calibri"/>
        <family val="2"/>
      </rPr>
      <t>Economy class</t>
    </r>
    <r>
      <rPr>
        <u/>
        <sz val="9"/>
        <rFont val="Calibri"/>
        <family val="2"/>
      </rPr>
      <t xml:space="preserve"> </t>
    </r>
    <r>
      <rPr>
        <sz val="9"/>
        <rFont val="Calibri"/>
        <family val="2"/>
      </rPr>
      <t>- - Valid on UL/AC or UL/EY or UL/KL, Change fee may apply/ ….. (DISCOUNTER Code)</t>
    </r>
  </si>
  <si>
    <r>
      <rPr>
        <b/>
        <u/>
        <sz val="9"/>
        <rFont val="Calibri"/>
        <family val="2"/>
      </rPr>
      <t>Business class</t>
    </r>
    <r>
      <rPr>
        <u/>
        <sz val="9"/>
        <rFont val="Calibri"/>
        <family val="2"/>
      </rPr>
      <t xml:space="preserve"> </t>
    </r>
    <r>
      <rPr>
        <sz val="9"/>
        <rFont val="Calibri"/>
        <family val="2"/>
      </rPr>
      <t>-  -  Valid on UL/AC or UL/EY ,Change fee may apply / …..(DISCOUNTER Code)</t>
    </r>
  </si>
  <si>
    <t>Note: Insert DISCOUNTER Code to reflect NET FARE + Surcharges  (D I S C O U N T E R  = 1 2 3 4 5 6 7 8 9 0 )</t>
  </si>
  <si>
    <r>
      <t xml:space="preserve">UNN - No discount.  Charge 100% of the fare.  Ticketing code - Base fare code followed  by </t>
    </r>
    <r>
      <rPr>
        <sz val="10"/>
        <color indexed="60"/>
        <rFont val="Calibri"/>
        <family val="2"/>
      </rPr>
      <t>CH</t>
    </r>
    <r>
      <rPr>
        <sz val="10"/>
        <rFont val="Calibri"/>
        <family val="2"/>
      </rPr>
      <t xml:space="preserve"> and discount percentage. </t>
    </r>
  </si>
  <si>
    <t xml:space="preserve">Note: Add-on amounts to India </t>
  </si>
  <si>
    <t xml:space="preserve">will not apply </t>
  </si>
  <si>
    <t xml:space="preserve">Valid for travel commencing on/after 19 MAY 2019 until further notice
</t>
  </si>
  <si>
    <t>Valid for sales/ticketing from 19 MAY 2019 until further notice</t>
  </si>
  <si>
    <t>AC/UL fares via DXB - Valid for sales/ticketing from 19 MAY 2019 - 10 DECEMBER 2019</t>
  </si>
  <si>
    <t>ECONOMY VIA OTHER THAN DXB</t>
  </si>
  <si>
    <t xml:space="preserve">High season -: 24 JUN - 31 AUG / 15 DEC - 23 DEC / 01 JAN - 10 JAN </t>
  </si>
  <si>
    <t>Shoulder Season -: 11 DEC - 14 DEC /  24 DEC - 28 DEC</t>
  </si>
  <si>
    <t xml:space="preserve">Low Season -: 11 JAN - 23 JUN / 01 SEP - 10 DEC / 29 DEC - 31 DEC </t>
  </si>
  <si>
    <t>ECONOMY &amp; BUSINESS - VIA DXB</t>
  </si>
  <si>
    <t>BJS/SHA/TYO</t>
  </si>
  <si>
    <t>BJS/SHA</t>
  </si>
  <si>
    <t>BJS/SHA/</t>
  </si>
  <si>
    <t>BJS/SHA//TYO</t>
  </si>
  <si>
    <r>
      <t xml:space="preserve">NOTE - FOLLOWING PENALTIES APPLY FOR USING </t>
    </r>
    <r>
      <rPr>
        <b/>
        <u/>
        <sz val="9"/>
        <color indexed="16"/>
        <rFont val="Calibri"/>
        <family val="2"/>
      </rPr>
      <t xml:space="preserve">INCORRECT RBDS </t>
    </r>
    <r>
      <rPr>
        <b/>
        <sz val="9"/>
        <color indexed="16"/>
        <rFont val="Calibri"/>
        <family val="2"/>
      </rPr>
      <t>ON AC SECTORS DURING HIGH SEASON -</t>
    </r>
  </si>
  <si>
    <t>For H/B  RBDS - USD 729 PER SECTOR</t>
  </si>
  <si>
    <t>High season  -: 15 JUN - 31 AUG19 / 18 DEC - 28 DEC19 / 02 JAN - 11 JAN20</t>
  </si>
  <si>
    <t>Low Season -: 12 JAN - 14 JUN19 / 01 SEP - 17 DEC19  / 29 DEC19 - 01 JAN20</t>
  </si>
  <si>
    <r>
      <t xml:space="preserve">Note - Surcharge is applicable for Adults/Children. </t>
    </r>
    <r>
      <rPr>
        <b/>
        <sz val="12"/>
        <rFont val="Calibri"/>
        <family val="2"/>
      </rPr>
      <t xml:space="preserve">Infants are exempted. </t>
    </r>
    <r>
      <rPr>
        <sz val="12"/>
        <rFont val="Calibri"/>
        <family val="2"/>
      </rPr>
      <t xml:space="preserve"> </t>
    </r>
  </si>
  <si>
    <t xml:space="preserve">UL GENERAL RULE FOR PENALTIES (CATEGORY 16) </t>
  </si>
  <si>
    <r>
      <t xml:space="preserve">FOR AGENCY ISSUED TICKETS EMD SHOULD BE ISSUED FOR THE APPLICABLE PENALTY FEE AND FORWRAD TO UL OFFICE TO OPEN THE COUPON STATUS. TICKET SHOULD BE REISSUED AT THE AGENCY LOCATION AND NEW TICKET SHOULD HAVE THE EMD NO.  </t>
    </r>
    <r>
      <rPr>
        <b/>
        <sz val="9"/>
        <color indexed="8"/>
        <rFont val="Calibri"/>
        <family val="2"/>
      </rPr>
      <t>(BOTH EMD &amp; NEW TICKET) MUST BE ISSUED SAME DAY</t>
    </r>
  </si>
  <si>
    <t>SRILANKAN AIRLINES</t>
  </si>
  <si>
    <t>PRICING DEPARTMENT</t>
  </si>
  <si>
    <t>ROUTING</t>
  </si>
  <si>
    <t>NETT FARE</t>
  </si>
  <si>
    <t xml:space="preserve">NETT FARE </t>
  </si>
  <si>
    <t>RLE6MCA</t>
  </si>
  <si>
    <t>E</t>
  </si>
  <si>
    <t>K</t>
  </si>
  <si>
    <t>H</t>
  </si>
  <si>
    <t xml:space="preserve"> </t>
  </si>
  <si>
    <t>B</t>
  </si>
  <si>
    <t>M</t>
  </si>
  <si>
    <t>W</t>
  </si>
  <si>
    <t>P</t>
  </si>
  <si>
    <t>Y</t>
  </si>
  <si>
    <t>R</t>
  </si>
  <si>
    <t>Q</t>
  </si>
  <si>
    <t>L</t>
  </si>
  <si>
    <t>CAT 1</t>
  </si>
  <si>
    <t>ELIGIBILITY</t>
  </si>
  <si>
    <t>CAT 2</t>
  </si>
  <si>
    <t>DAY/TIME</t>
  </si>
  <si>
    <t>CAT 3</t>
  </si>
  <si>
    <t>SEASONALITY</t>
  </si>
  <si>
    <t>CAT 4</t>
  </si>
  <si>
    <t>FLIGHT APPLICATION</t>
  </si>
  <si>
    <t>CAT 5</t>
  </si>
  <si>
    <t>ADVANCE RES/TKTNG</t>
  </si>
  <si>
    <t>CAT 6</t>
  </si>
  <si>
    <t>MINMUM STAY</t>
  </si>
  <si>
    <t xml:space="preserve">CAT 7 </t>
  </si>
  <si>
    <t>MAXIMUM STAY</t>
  </si>
  <si>
    <t>CAT 8</t>
  </si>
  <si>
    <t>STOPOVERS</t>
  </si>
  <si>
    <t>CAT 9</t>
  </si>
  <si>
    <t>TRANSFERES</t>
  </si>
  <si>
    <t>COMBINATIONS</t>
  </si>
  <si>
    <t>CAT 11</t>
  </si>
  <si>
    <t>BLACKOUT DATES</t>
  </si>
  <si>
    <t>CAT 12</t>
  </si>
  <si>
    <t>SURCHARGES</t>
  </si>
  <si>
    <t>CAT 13</t>
  </si>
  <si>
    <t>ACCOMPANIED TRAVEL</t>
  </si>
  <si>
    <t>CAT 14</t>
  </si>
  <si>
    <t>TRAVEL RESTRICTIONS</t>
  </si>
  <si>
    <t>CAT 15</t>
  </si>
  <si>
    <t>SALES RESTRICTIONS</t>
  </si>
  <si>
    <t>CAT 17</t>
  </si>
  <si>
    <t>HIP/MILEAGE EXCEPTIONS</t>
  </si>
  <si>
    <t>CAT 18</t>
  </si>
  <si>
    <t>TICKET ENDORSEMENTS</t>
  </si>
  <si>
    <t>CAT 50</t>
  </si>
  <si>
    <t>APPLICATION &amp; OTHER CONDITIONS</t>
  </si>
  <si>
    <t>V</t>
  </si>
  <si>
    <t>N</t>
  </si>
  <si>
    <t>S</t>
  </si>
  <si>
    <t>Single open jaw and double open jaw fares.</t>
  </si>
  <si>
    <t>All fares are subject to change or withdrawal at short notice.</t>
  </si>
  <si>
    <t>Individual Interline fares Ex Canada to area 03 using non codeshare flights.</t>
  </si>
  <si>
    <t>No eligibility restrictions.</t>
  </si>
  <si>
    <t>No Day/Time restrictions.</t>
  </si>
  <si>
    <t>For travel on Economy class</t>
  </si>
  <si>
    <t>Any UL flight operated by UL</t>
  </si>
  <si>
    <t xml:space="preserve">
The Fare Component Must Not Be On One or More Of The Following</t>
  </si>
  <si>
    <t>Any AC flight</t>
  </si>
  <si>
    <t>Confirmed Reservations required for all sectors.  No waitlisted or open segments permitted.</t>
  </si>
  <si>
    <t>No minimum stay.</t>
  </si>
  <si>
    <t>As per the Fare basis.</t>
  </si>
  <si>
    <t>CAT10</t>
  </si>
  <si>
    <t>Sub Cat 101</t>
  </si>
  <si>
    <t>Open jaws</t>
  </si>
  <si>
    <t>Fares may be combined on half R/T basis with UL fares to form Single or Double open jaws</t>
  </si>
  <si>
    <t>with 107/108</t>
  </si>
  <si>
    <t>Maximum of 02 international fare components permitted.</t>
  </si>
  <si>
    <t>Sub Cat 102/103</t>
  </si>
  <si>
    <t>Round trips/Circle Trips</t>
  </si>
  <si>
    <t>Fares may be combined on half R/T basis with UL fares to form round trips.</t>
  </si>
  <si>
    <t xml:space="preserve">Sub Cat 104 </t>
  </si>
  <si>
    <t>End-on-end</t>
  </si>
  <si>
    <t xml:space="preserve">End-on-end combinations not permitted. </t>
  </si>
  <si>
    <t>Not applicable</t>
  </si>
  <si>
    <t>Tickets are to be issued on UL plate only.</t>
  </si>
  <si>
    <t>Surcharge and Excess milage can be ignored</t>
  </si>
  <si>
    <t>HIP rule does not apply for stopovers/connections</t>
  </si>
  <si>
    <t>Fares should not be compared/checked with - Higher intermediate fare HIF and Circle Trip Minimum - CTM</t>
  </si>
  <si>
    <t>Canada - Individual interline fares -Generic Rules (CA01 and CA01) in tariff - IPREUAS</t>
  </si>
  <si>
    <t>FARE TYPE:               INDIVIDUAL</t>
  </si>
  <si>
    <t>COUNTRY  :                  CANADA</t>
  </si>
  <si>
    <t>CURENCY OF SALE: CAD</t>
  </si>
  <si>
    <t>MLRTCA</t>
  </si>
  <si>
    <t>WLRTCA</t>
  </si>
  <si>
    <t>KLRTCA</t>
  </si>
  <si>
    <t>SLE6MCA</t>
  </si>
  <si>
    <t>VLE6MCA</t>
  </si>
  <si>
    <t>MHE6MCA</t>
  </si>
  <si>
    <t xml:space="preserve">STUDENT FARE - </t>
  </si>
  <si>
    <t xml:space="preserve">       DISCOUNTS  -         DISCOUNT OF CAD 75 FRON OW FARES</t>
  </si>
  <si>
    <t xml:space="preserve">                                          DISCOUNT OF CAD 150 FROM YE/RT FARES</t>
  </si>
  <si>
    <t xml:space="preserve">      RBD  - ONE RBD LOWER THAN THE APPLICABLE OW/YE/RT FARES USED.  </t>
  </si>
  <si>
    <t xml:space="preserve">       FARE BASIS -  " SD " CODE TO BE ENTERED IN ADDITION TO THE APPLICABLE FARE BASIS.</t>
  </si>
  <si>
    <t xml:space="preserve">       ELIGIBILITY - AGE BETWEEN 12 TO 26 YEARS</t>
  </si>
  <si>
    <t xml:space="preserve">                               VALID FOR STUDENTS WHO ARE ENROLLED IN A FULL TIME COURSE AT AN EDUCATIONAL ESTABLISHMENT.                 </t>
  </si>
  <si>
    <t xml:space="preserve">                               VALID SD FORM OR A CERTIFICATE ISSUED BY THE EDUCATIONAL ESTABLISHMENT MUST BE PRESENTED AT THE TIME OF</t>
  </si>
  <si>
    <t xml:space="preserve">                               TICKETING.</t>
  </si>
  <si>
    <t xml:space="preserve">                              THEY ARE HOLDING A VALID STUDENT CERTIFICATE/ID ISSUED BY THE EDUCATIONAL ESTABLISHMENT.</t>
  </si>
  <si>
    <t xml:space="preserve">                              A COPY OF THE STUDENT CERTIFICATE MUST BE KEPT AT THE GSA OFFICE FOR AUDITING PURPOSES AND THE GSA MUST </t>
  </si>
  <si>
    <t xml:space="preserve">                              SEND A LIST OF SD TICKETS ISSUED TO PRICING WITH ALL DETAILS ON A MONTHLY BASIS.</t>
  </si>
  <si>
    <t xml:space="preserve">       ROUTING     -  CANADA-EUR/HKG/BJS/SHA/TYO-CMB OR S.INDIA OW &amp; RT</t>
  </si>
  <si>
    <t xml:space="preserve">                              ABOVE DISCOUNTS MAY BE APPLICABLE FOR STUDENTS WHO ARE ABOVE 26 YEARS OF AGE AS WELL, PROVIDED</t>
  </si>
  <si>
    <t>Penalties</t>
  </si>
  <si>
    <t>Open segment must be between Canada and Area 03,within  Canada or within area 03 -IPREUAS</t>
  </si>
  <si>
    <t>I</t>
  </si>
  <si>
    <t>D</t>
  </si>
  <si>
    <t>C</t>
  </si>
  <si>
    <t>J</t>
  </si>
  <si>
    <t>JLRTCA</t>
  </si>
  <si>
    <t>JHRTCA</t>
  </si>
  <si>
    <t>KHE6MCA</t>
  </si>
  <si>
    <t xml:space="preserve">Cat 19 </t>
  </si>
  <si>
    <t>Children Discounts</t>
  </si>
  <si>
    <t xml:space="preserve">CNN - 25%.  Ticketing code - Base fare code followed by CH and discount percentage. </t>
  </si>
  <si>
    <t xml:space="preserve">INS - 25%.  Ticketing code - Base fare code followed by CH and discount percentage. </t>
  </si>
  <si>
    <t>CNN/INF/INS - Must be accompanied on all flights by an adult 18 years or older.</t>
  </si>
  <si>
    <t>YQ,  taxes applicable at the time of ticketing is to be collected separately.</t>
  </si>
  <si>
    <t>Deal code - "CA01SO" for Individual,    in Tour Code Box and</t>
  </si>
  <si>
    <t>Endorsement as per CAT 18 above in Endorsement Box.</t>
  </si>
  <si>
    <t>"IT/BT" in Fare Box,</t>
  </si>
  <si>
    <t>LOW SEASON</t>
  </si>
  <si>
    <t>HIGH SEASON</t>
  </si>
  <si>
    <t>INTERLINE / RBD</t>
  </si>
  <si>
    <t>UL RBD</t>
  </si>
  <si>
    <t>FAREBASIS</t>
  </si>
  <si>
    <t xml:space="preserve">UPSELL ON EY </t>
  </si>
  <si>
    <t>EY - U</t>
  </si>
  <si>
    <t xml:space="preserve">INF - 90%.  Ticketing code - Base fare code followed by IN and discount percentage. </t>
  </si>
  <si>
    <t>WHE6MCA</t>
  </si>
  <si>
    <t>HLRTCA</t>
  </si>
  <si>
    <t>HHRTCA</t>
  </si>
  <si>
    <t>PLRTCA</t>
  </si>
  <si>
    <t>PHRTCA</t>
  </si>
  <si>
    <t>BLRTCA</t>
  </si>
  <si>
    <t>BHRTCA</t>
  </si>
  <si>
    <t>YLRTCA</t>
  </si>
  <si>
    <t>YHRTCA</t>
  </si>
  <si>
    <t>Low Season</t>
  </si>
  <si>
    <t>High Season</t>
  </si>
  <si>
    <t>Exception for UL-EY fares</t>
  </si>
  <si>
    <t>Any EY flight</t>
  </si>
  <si>
    <t>ELRTCA</t>
  </si>
  <si>
    <t>LLRTCA</t>
  </si>
  <si>
    <t>O</t>
  </si>
  <si>
    <t>OLE4MCA</t>
  </si>
  <si>
    <t>QLE4MCA</t>
  </si>
  <si>
    <t>NLE4MCA</t>
  </si>
  <si>
    <t>Seasonality for fares are as given in the fare sheet for each</t>
  </si>
  <si>
    <t>CLRTCA</t>
  </si>
  <si>
    <t xml:space="preserve">  FROM U TO V  - CAD 195 OW</t>
  </si>
  <si>
    <t>DEL-YTO/YMQ/YOW</t>
  </si>
  <si>
    <t>DEL-YHZ/YYT</t>
  </si>
  <si>
    <t>DXB-YTO/YMQ/YOW</t>
  </si>
  <si>
    <t>DXB-YHZ/YYT</t>
  </si>
  <si>
    <t xml:space="preserve"> LON-YXU/YQB</t>
  </si>
  <si>
    <t>LON- YSJ/ YFC/YQM/YYG/YQT</t>
  </si>
  <si>
    <t>LON- YYJ/YLW/YQR/YXE/YMM</t>
  </si>
  <si>
    <t xml:space="preserve"> HKG-YTO/YMQ/YOW/YQB</t>
  </si>
  <si>
    <t xml:space="preserve"> HKG-YYT/YHZ/YSJ/YFC/YQM/YYG/YQT</t>
  </si>
  <si>
    <t>BJS-YVR/YYC/ YEG/YYJ/YLW/ YQR/ YXE/YWG/YMM</t>
  </si>
  <si>
    <t xml:space="preserve"> BJS-YTO/YMQ/YOW/YQB</t>
  </si>
  <si>
    <t>BJS- YYT/YHZ/YSJ/YFC/YQM/YYG/YQT</t>
  </si>
  <si>
    <t>SHA-YVR/YYC/ YEG/YYJ/YLW/YQR/YXE/YWG/YMM</t>
  </si>
  <si>
    <t>SHA-YTO/YMQ/YOW/YQB</t>
  </si>
  <si>
    <t>SHA- YYT/YHZ/YSJ/YFC/YQM/YYG/YQT</t>
  </si>
  <si>
    <t>TYO-YVR/YYC/YEG/YYJ/YLW/YQR/YXE/YWG/YMM</t>
  </si>
  <si>
    <t>TYO-YTO/YMQ/YOW/YQB</t>
  </si>
  <si>
    <t>EHE6MCA</t>
  </si>
  <si>
    <t>CMB</t>
  </si>
  <si>
    <t>DESTINATION</t>
  </si>
  <si>
    <t>ORIGIN</t>
  </si>
  <si>
    <t>CANADA INTERLINE MARKET FARES</t>
  </si>
  <si>
    <t>CA1- YTO / YMQ / YOW / YXU/YQB</t>
  </si>
  <si>
    <t>FARE BASIS</t>
  </si>
  <si>
    <t>YTO</t>
  </si>
  <si>
    <t>AUH</t>
  </si>
  <si>
    <t>INF - When Infant reaches 2 years of age on/before departure from the point of turnaround, a seat must be booked on the return leg and the applicable child fare charged on half roundtrip basis with outbound infant fare.</t>
  </si>
  <si>
    <t>CHRTCA</t>
  </si>
  <si>
    <t xml:space="preserve">  FROM U TO V  - CAD 165 OW</t>
  </si>
  <si>
    <t>EY - W</t>
  </si>
  <si>
    <t>Low/High Season</t>
  </si>
  <si>
    <t>16 JUN - 09SEP</t>
  </si>
  <si>
    <t>10 DEC -09 JAN</t>
  </si>
  <si>
    <t>10 JAN - 15 JUN</t>
  </si>
  <si>
    <t>10 SEP - 09 DEC</t>
  </si>
  <si>
    <t>Unlimited Transfers permitted on the pricing unit / Fare break and embedded surface sectors not permitted  / Transfers are permitted only at cities on the route map</t>
  </si>
  <si>
    <t>AC UPSELL AMOUNTS</t>
  </si>
  <si>
    <t xml:space="preserve"> - Surface travel AUH-DXB VV permitted and travel on DXB-CMB VV is permitted.</t>
  </si>
  <si>
    <t>CE1 - YHZ / YYT / YSJ / YFC / YQM / YYG / YQT</t>
  </si>
  <si>
    <t>RHE6MCA</t>
  </si>
  <si>
    <t>LHE6MCA</t>
  </si>
  <si>
    <t>AC RBD</t>
  </si>
  <si>
    <t xml:space="preserve">  FROM U TO L  - CAD 230 OW</t>
  </si>
  <si>
    <t xml:space="preserve">  FROM U TO Q - CAD 285 OW</t>
  </si>
  <si>
    <t xml:space="preserve">  FROM U TO M  - CAD 350 OW</t>
  </si>
  <si>
    <t xml:space="preserve">  FROM U TO K  - CAD 450 OW</t>
  </si>
  <si>
    <t xml:space="preserve">  FROM U TO H  - CAD 540 OW</t>
  </si>
  <si>
    <t xml:space="preserve">  FROM U TO L  - CAD 285 OW</t>
  </si>
  <si>
    <t xml:space="preserve">  FROM U TO Q - CAD 360 OW</t>
  </si>
  <si>
    <t xml:space="preserve">  FROM U TO M  - CAD 430 OW</t>
  </si>
  <si>
    <t xml:space="preserve">  FROM U TO K  - CAD 560 OW</t>
  </si>
  <si>
    <t xml:space="preserve">  FROM U TO H  - CAD 665 OW</t>
  </si>
  <si>
    <t xml:space="preserve">Economy </t>
  </si>
  <si>
    <t>Origin</t>
  </si>
  <si>
    <t>Via Point</t>
  </si>
  <si>
    <t>K to L</t>
  </si>
  <si>
    <t>K toT</t>
  </si>
  <si>
    <t>K to S</t>
  </si>
  <si>
    <t>CA1</t>
  </si>
  <si>
    <t>CE1</t>
  </si>
  <si>
    <t>YHZ/YYT</t>
  </si>
  <si>
    <t>CA2</t>
  </si>
  <si>
    <t>High  Season</t>
  </si>
  <si>
    <t xml:space="preserve">All amounts are ONE WAY </t>
  </si>
  <si>
    <t>Currency   CAD</t>
  </si>
  <si>
    <t>YHZ/YYT/YSJ/YFC/YQM/YYG/YQT</t>
  </si>
  <si>
    <t>YYC/YVR/YEG/YYJ/YLW/YQR/YXE/YWG/YMM</t>
  </si>
  <si>
    <t>CA 2 - YYC / YVR / YEG / YYJ / YLW / YQR / YXE / YWG ( YEA via LON-CMB)/YMM</t>
  </si>
  <si>
    <t>Via</t>
  </si>
  <si>
    <t>Seasonality</t>
  </si>
  <si>
    <t>YYZ</t>
  </si>
  <si>
    <t>Low</t>
  </si>
  <si>
    <t>Peak</t>
  </si>
  <si>
    <t>Upsell amounts from U CLASS &amp; above</t>
  </si>
  <si>
    <t>EY UPSELL AMOUNTS</t>
  </si>
  <si>
    <t>YQ amounts should be as priced in GDS as applicable for the Origin &amp; Destination</t>
  </si>
  <si>
    <t>ECONOMY CLASS</t>
  </si>
  <si>
    <t>All above amounts are in CAD &amp; beyond fare will worked based on the equivalent amount  as per the applicable BSR rate in system</t>
  </si>
  <si>
    <t xml:space="preserve">Cat 16 </t>
  </si>
  <si>
    <t>Cat 20</t>
  </si>
  <si>
    <t>Tour Conductor Discounts</t>
  </si>
  <si>
    <t>No discount</t>
  </si>
  <si>
    <t>Cat 21</t>
  </si>
  <si>
    <t>Agent Discounts</t>
  </si>
  <si>
    <t>Cat 22</t>
  </si>
  <si>
    <t>All Other Discounts</t>
  </si>
  <si>
    <t>Cat 23</t>
  </si>
  <si>
    <t>Miscellaneous Provisions</t>
  </si>
  <si>
    <t>Class differential negated.</t>
  </si>
  <si>
    <t>Cat 25</t>
  </si>
  <si>
    <t>Fare By Rule</t>
  </si>
  <si>
    <t>Cat 26</t>
  </si>
  <si>
    <t>Groups</t>
  </si>
  <si>
    <t>Cat 27</t>
  </si>
  <si>
    <t>Tours</t>
  </si>
  <si>
    <t>Cat 28</t>
  </si>
  <si>
    <t>Visit Another Country</t>
  </si>
  <si>
    <t>Cat 29</t>
  </si>
  <si>
    <t>Deposits</t>
  </si>
  <si>
    <t>Cat 31</t>
  </si>
  <si>
    <t>Voluntary Changes</t>
  </si>
  <si>
    <t>Cat 33</t>
  </si>
  <si>
    <t>Voluntary Refunds</t>
  </si>
  <si>
    <t>Cat 35</t>
  </si>
  <si>
    <t>Negotiated Fares</t>
  </si>
  <si>
    <t>As per agents code list.</t>
  </si>
  <si>
    <t xml:space="preserve">Tickets issued (automated as well as manual) at net fares filed under CAT35 (unpublished individual fares)  must </t>
  </si>
  <si>
    <t>show;</t>
  </si>
  <si>
    <t>"IT" in Fare Box,</t>
  </si>
  <si>
    <t>Deal code - "CA01SO"  in Tour Code Box and</t>
  </si>
  <si>
    <t>Automated based Cat 16 and Automated Re-issues policy for filed fares</t>
  </si>
  <si>
    <t>CA1/ CE1 / CA2</t>
  </si>
  <si>
    <t>RBD spread for each</t>
  </si>
  <si>
    <t>RBDs for each Fare Family ;</t>
  </si>
  <si>
    <t>Fare family</t>
  </si>
  <si>
    <t>Not coded</t>
  </si>
  <si>
    <t xml:space="preserve">ECONOMY RBD </t>
  </si>
  <si>
    <t>BUSINESS RBD</t>
  </si>
  <si>
    <t>SAVER - I</t>
  </si>
  <si>
    <t>VALUE - D</t>
  </si>
  <si>
    <t>SEMI FLEX - C</t>
  </si>
  <si>
    <t xml:space="preserve">FLEX - J </t>
  </si>
  <si>
    <t>Please ensure to refer attached Penalty Rules before applying below penalty amounts</t>
  </si>
  <si>
    <t>PROMO - P9 ( BUSINESS AND ECONOMY )</t>
  </si>
  <si>
    <t>BEFORE AND AFTER DEPARTURE</t>
  </si>
  <si>
    <t>CHANGE FEE - NO CHANGES PERMITTED</t>
  </si>
  <si>
    <t>NO SHOW / LATE CHANGE FEE - NOT APPLICABLE</t>
  </si>
  <si>
    <t xml:space="preserve">CANCELLATION FEE - NON REFUNDABLE </t>
  </si>
  <si>
    <t>PROMO - P8 ( BUSINESS AND ECONOMY )</t>
  </si>
  <si>
    <t>CHANGE FEE - CAD 150</t>
  </si>
  <si>
    <t>SAVER ( BUSINESS AND ECONOMY )</t>
  </si>
  <si>
    <t>CHANGE FEE - CAD 125</t>
  </si>
  <si>
    <t>VALUE ( BUSINESS AND ECONOMY )</t>
  </si>
  <si>
    <t>CHANGE FEE - CAD 100</t>
  </si>
  <si>
    <t>SEMI FLEX ( BUSINESS AND ECONOMY )</t>
  </si>
  <si>
    <t>CHANGE FEE - CAD 75</t>
  </si>
  <si>
    <t>FLEX ( BUSINESS AND ECONOMY )</t>
  </si>
  <si>
    <t>CHANGE FEE - FREE</t>
  </si>
  <si>
    <t>END-ON END</t>
  </si>
  <si>
    <t>NO SHOW/ LATE CHANGE FEE</t>
  </si>
  <si>
    <t xml:space="preserve">FEE APPLICATION  </t>
  </si>
  <si>
    <t xml:space="preserve">LATE CHANGE FEE - </t>
  </si>
  <si>
    <t>WHEN A PASSENGER FAILS TO CHANGE/CANCEL HIS OR HER TICKETED RESERVATION 05 HOURS PRIOR TO FLIGHT DEPARTURE.</t>
  </si>
  <si>
    <t>ANY RE BOOKING MADE WITHIN 05 HOURS PRIOR TO DEPARTURE OR AFTER DEPARTURE OF A FLIGHT AS SHOWN IN THE E-TICKET.</t>
  </si>
  <si>
    <t>FEE WILL APPLY IF THE TICKET IS RE-ISSUED TO THE NEW DATE/FLIGHT/ROUTE/CABIN WITHIN 05 HOURS OR AFTER DEPARTURE OF THE FLIGHT SHOWN IN THE E-TICKET IRRESPECTIVE OF THE TIME OF CANCELLATION OF RESERVATION.</t>
  </si>
  <si>
    <t>NO SHOW FEE</t>
  </si>
  <si>
    <t xml:space="preserve">A NO SHOW FOR A FLIGHT IS CONSIDERED WHEN A PASSENGER FAILS TO USE THE RESERVATION OF THE SCHEDULED FLIGHT. </t>
  </si>
  <si>
    <t>IN CASE OF NO-SHOW ONLY ONE FEE IS TO BE COLLECTED I.E. EITHER THE NO SHOW FEE OR CHANGE FEE /CANCELLATION FEE WHICHEVER IS HIGHER.</t>
  </si>
  <si>
    <t>CHANGE IS A VOLUNTARY DATE AND/OR FLIGHT AND/OR ROUTING AND/OR CABIN AND/OR BOOKING CODE CHANGE WHICH RESULTS IN A MODIFICATION TO A TICKETED ITINERARY.</t>
  </si>
  <si>
    <t>CHANGES/RE-PRICING</t>
  </si>
  <si>
    <t>DATE/FLIGHT/CABIN CHANGES ARE PERMITTED ON THE EQUAL OR HIGHER VALUE AND/OR SAME OR HIGHER BOOKING CLASS WHICH EVER IS MORE RESTRICTED ONLY</t>
  </si>
  <si>
    <t xml:space="preserve">1.  BEFORE DEPARTURE </t>
  </si>
  <si>
    <t>IN THE EVENT A VOLUNATRY CHANGE IS REQUESTED BEFORE UTILIZATION OF THE FIRST FLIGHT COUPON TO THE OUTBOUND AND/OR INBOUND FLIGHT OF THE JOURNEY THE FARE AND CHARGES WILL BE RECALCULATED IN ACCORDANCE WITH NEW FARE/RULES ADHERING TO THE AP CONDITION IN EFFECT ON THE DATE THE CHANGE IS MADE AND REFLECTED ON THE TICKET.</t>
  </si>
  <si>
    <t>2.  AFTER DEPARTURE</t>
  </si>
  <si>
    <t>IN THE EVENT OF VOLUNTARY CHANGE IS MADE AFTER UTILIZATION OF THE FIRST FLIGHT COOUPON ITINERARY MUST BE REPRISED USING FARES IN EFFECT OF THE ORIGINAL TICKETED AND TRAVEL COMMENCEMENT DATE.</t>
  </si>
  <si>
    <t>APPLICABLE PENALTY FEE WILL APPLY.</t>
  </si>
  <si>
    <t>RE-ROUTING –</t>
  </si>
  <si>
    <t xml:space="preserve">CHANGE IN THE FARE BREAK POINT IS PERMITTED ON THE SAME OR HIGHER BOOKING CLASS ONLY. </t>
  </si>
  <si>
    <t>IN CASE THERE IS A CHANGE OF FARE BREAK POINT AND THE NEW FARE RESULTS IN A LOWER FARE / TAX THE RESIDUAL VALUE WILL BE RETURNED TO THE PASSENGER IN THE FORM OF AN EMD FOR FURTHER TRANSPORTATION AND OR REFUND TO THE ORIGINAL FORM OF PAYMENT.</t>
  </si>
  <si>
    <t>IN THE EVENT A FARE BREAK POINT IS CHANGED BEFORE UTILIZATION OF THE FIRST FLIGHT COUPON THE FARE AND CHARGES WILL BE RECALCULATED IN ACCORDANCE WITH NEW FARE/RULES ADHERING TO THE AP CONDITION IN EFFECT ON THE DATE THE CHANGE IS MADE AND REFLECTED ON THE TICKET.</t>
  </si>
  <si>
    <t>IN THE EVENT A FARE BREAK POINT IS CHANGED AFTER UTILIZATION OF THE FIRST FLIGHT COOUPON NEW ITINERARY MUST BE REPRISED USING FARES IN EFFECT OF THE ORIGINAL TICKETED AND TRAVEL COMMENCEMENT DATE.</t>
  </si>
  <si>
    <t>UPGRADE-</t>
  </si>
  <si>
    <t xml:space="preserve">ANY TIME WITHIN TICKET VALIDITY A FARE CAN BE UPGRADED TO ANY HIGHER FARE IN THE SAME CABIN. </t>
  </si>
  <si>
    <t xml:space="preserve">APPLICABLE PENALTY FEE WILL APPLY. </t>
  </si>
  <si>
    <t xml:space="preserve">ANY TIME WITHIN TICKET VALIDITY A FARE CAN BE UPGRADED TO ANY FARE IN A HIGHER CABIN. IN CASE OF AN UPGRADE TO A HIGHER CABIN AND THE NEW FARE RESULTS IN A LOWER FARE / TAX THE RESIDUAL VALUE WILL BE RETURNED TO THE PASSENGER IN THE FORM OF AN EMD FOR FURTHER TRANSPORTATION AND OR REFUND TO THE ORIGINAL FORM OF PAYMENT. </t>
  </si>
  <si>
    <t>CHANGE FEE WILL NOT BE APPLICABLE.</t>
  </si>
  <si>
    <t xml:space="preserve">ANY TIME WITHIN TICKET VALIDITY A FARE CAN BE DOWNGARDED TO ANY FARE IN A LOWER CABIN. IN CASE OF AN DOWNGRADE TO A LOWER CABIN AND THE NEW FARE RESULTS IN A LOWER FARE / TAX THE RESIDUAL VALUE WILL BE RETURNED TO THE PASSENGER IN THE FORM OF AN EMD FOR FURTHER TRANSPORTATION AND OR REFUND TO THE ORIGINAL FORM OF PAYMENT. </t>
  </si>
  <si>
    <t>IN THE EVENT AN UPGRADING IS REQUESTED BEFORE UTILIZATION OF THE FIRST FLIGHT COUPON NEW FARES AND CHARGES FOR THE PASSENGER JOURNEY SHALL BE RE CALCULATED IN ACCORDANCE WITH FARES AND CHARGES IN EFFECT ON THE DATE THE CHANGE IS MADE AND REFLECTED ON THE TICKET.</t>
  </si>
  <si>
    <t xml:space="preserve">2.  AFTER DEPARTURE </t>
  </si>
  <si>
    <t xml:space="preserve">IN THE EVENT AN UPGRADING IS REQUESTED AFTER UTILIZATION OF THE FIRST FLIGHT COUPON NEW ITINERARY MUST BE REPRISED USING FARES IN EFFECT OF THE ORIGINAL TICKETED AND TRAVEL COMMENCEMENT DATE.                                                    </t>
  </si>
  <si>
    <t>ADDITIONAL FARE/TAX IF ANY SHALL BE COLLECTED.</t>
  </si>
  <si>
    <t xml:space="preserve">CANCELLATIONS                                                                 </t>
  </si>
  <si>
    <t xml:space="preserve">                                                                                </t>
  </si>
  <si>
    <t xml:space="preserve">1. BEFORE DEPARTURE                                                            </t>
  </si>
  <si>
    <t xml:space="preserve">      </t>
  </si>
  <si>
    <r>
      <t xml:space="preserve">REFUNDS-                                                             </t>
    </r>
    <r>
      <rPr>
        <sz val="9"/>
        <color indexed="8"/>
        <rFont val="Calibri"/>
        <family val="2"/>
      </rPr>
      <t xml:space="preserve"> </t>
    </r>
  </si>
  <si>
    <t xml:space="preserve">WHEN COMBINED WITH A NON-REFUNDABLE FARE IF THE NON-REFUNDABLE FARE IS PART OF THE INBOUND OR OUTBOUND COMPONENT WITH IN A PRICING UNIT NO REFUND WILL BE PERMITTED ON THE ENTIRE TICKET.                  </t>
  </si>
  <si>
    <t xml:space="preserve">IF A NON-REFUNDABLE FARE IS RE ISSUED TO A REFUNDABLE FARE THE BASE FARE OF THE ORIGINAL NON-REFUNDABLE TICKET REMAINS AS NON-REFUNDABLE.                          </t>
  </si>
  <si>
    <t xml:space="preserve">WHEN COMBINED WITH A REFUNDABLE FARE APPLY THE HIGHEST PENALTY.                                                      </t>
  </si>
  <si>
    <t xml:space="preserve">2.  AFTER DEPARTURE                                                             </t>
  </si>
  <si>
    <t xml:space="preserve">REFUNDS-                                                                                                      </t>
  </si>
  <si>
    <t xml:space="preserve">WHEN COMBINED WITH A REFUNDABLE FARE DEDUCT THE APPLICABLE PENALTIES AND ONE WAY FARE IN SAME RBD. </t>
  </si>
  <si>
    <t xml:space="preserve">IF ONE WAY FARE IS NOT AVAILABLE ON THE RBD MENTIONED ON THE TICKET THEN DEDUCT THE NEXT AVAILABLE ONE WAY HIGHER RBD FARE FOR THE FLOWN   PORTION.                                                              </t>
  </si>
  <si>
    <t xml:space="preserve">WHEN COMBINED WITH A NON-REFUNDABLE FARE AND IF THE NON-REFUNDABLE FARE IS USED OF THE OUTBOUND FARE COMPONENT NO REFUND.                                                                   </t>
  </si>
  <si>
    <t xml:space="preserve">WHEN COMBINED WITH A NON-REFUNDABLE FARE AND IF NON-REFUNDABLE FARE IS PART OF THE INBOUND COMPONENT NO REFUND.                    </t>
  </si>
  <si>
    <t xml:space="preserve">NO REFUND PERMITTED FOR TRAVEL BEYOND THE FARE BREAK POINT WITHIN A PRICING UNIT AND TICKET UTILISED OUT OF SEQUENCE.                                                                                            </t>
  </si>
  <si>
    <t xml:space="preserve">IF A NON-REFUNDABLE FARE IS RE ISSUED TO A REFUNDABLE FARE THE BASE FARE OF THE ORIGINAL NON-REFUNDABLE TICKET REMAINS AS NON-REFUNDABLE.                                             </t>
  </si>
  <si>
    <t xml:space="preserve">          </t>
  </si>
  <si>
    <t>FEES APPLICATION-</t>
  </si>
  <si>
    <t>-CHARGE APPLIES FOR ADULT CHILD AND INFANT OCCUPYING A SEAT. CHARGE INCLUDING NO-SHOW FEE WILL NOT APPLY FOR INFANT NOT OCCUPYING A SEAT.</t>
  </si>
  <si>
    <t>-CHANGE FEE APPLIES PER TRANSACTION.</t>
  </si>
  <si>
    <t>-WHEN ONE COMPONENT IS CHANGED PENALTY OF THAT COMPONENT WILL APPLY.</t>
  </si>
  <si>
    <t>-WHEN MORE THAN ONE FARE COMPONENT IS CHANGED THE HIGHEST PENALTY OF THE CHANGED FARE COMPONENTS WILL APPLY.</t>
  </si>
  <si>
    <t>-CHANGE FEE WILL APPLY EXCEPT WHEN UPGRADING TO A HIGHER CABIN.</t>
  </si>
  <si>
    <t>-WHEN COMBINED WITH A REFUNDABLE FARE HIGHEST REFUND FEE WILL APPLY.</t>
  </si>
  <si>
    <t>-IN CASE OF NO-SHOW ONLY ONE FEE IS TO BE COLLECTED I.E. EITHER THE NO SHOW FEE OR CHANGE FEE /CANCELLATION FEE WHICHEVER IS HIGHER.</t>
  </si>
  <si>
    <t xml:space="preserve">NOTE – </t>
  </si>
  <si>
    <t xml:space="preserve">-FEES TO BE COLLECTED ON EMD-S RFIC-D RFISC-98F ONLY AT ALL LOCATIONS WHEN REISSUING MANUALY OR AUTOMATICALY. </t>
  </si>
  <si>
    <t>-REFUND OF FARE/TAX TO BE ISSUED ON EMD-S RFIC-D RFISC-996 ONLY AT UL OFFICE.IF EMD IS NOT AVAIALBLE TO BE ISSUED AT AGENCY LOCATION REISSUANCE OF TICKET SHOULD BE HANDLED BY UL OFFICE. SERVICE FEE WILL BE WAIVED OF.</t>
  </si>
  <si>
    <t xml:space="preserve">-NAME CHANGE NOT PERMITTED. </t>
  </si>
  <si>
    <t>-ONE DATE CHANGE IS PERMITTED FOC FOR INBOUND ONLY FOR BOOKINGS MADE WITH TRAVEL BEYOND SYSTEM RANGE.</t>
  </si>
  <si>
    <t>RETURN TRAVEL DATE MUST BE UPDATED AT THE TIME OF ORIGINAL BOOKING.</t>
  </si>
  <si>
    <t xml:space="preserve">IF ORIGINAL RBD IS NOT AVAILABLE THEN ANY FARE DIFFERENCE WILL APPLY. </t>
  </si>
  <si>
    <t>-REVALIDATION NOT PERMITTED. ALL CHANGES SHOULD BE INDICATED BY RE-ISSUING DOCUMENT.</t>
  </si>
  <si>
    <t>-REBOOKING/REISSUES CAN BE DONE BY THE ORIGINAL ISSUING AGENT OR UL OFFICE ONLY.</t>
  </si>
  <si>
    <t xml:space="preserve">-SERVICE FEE OF LKR 3500 WILL APPLY FOR TICKETS ISSUED AT AGENCY LOCATIONS WORLDWIDE IF CHANGES/REISSUES DONE AT UL OFFICES IN SRI LANKA / GLOBAL CALL CENTRE. </t>
  </si>
  <si>
    <t>-SUSPENDED TICKET COUPON/S –</t>
  </si>
  <si>
    <t>-OUT OF SEQUENCE TICKETS</t>
  </si>
  <si>
    <t xml:space="preserve">ANYTIME TICKET IS UTILIZED OUT OF SEQUENCE NO REFUND OF FARE AND THE CARRIER IMPOSED SURCHARGE-YQ.  </t>
  </si>
  <si>
    <t>-FOR REFUNDABLE FARES REFUND REQUEST POSSIBLE WITHIN 364 DAYS FROM THE DATE OF ISSUE.</t>
  </si>
  <si>
    <t xml:space="preserve">-FOR NON REFUNDBALE TICKETS THE CARRIER IMPOSED SURCHARGE – YQ WILL BE NON REFUNDABLE. </t>
  </si>
  <si>
    <t xml:space="preserve">-YQ WHICH IS INCLUDED IN THE CARRIER IMPOSED SURCHARGE IS CONSIDERED AS PART OF CARRIER PUBLISHED FARE AT THE TIME OF REFUND. </t>
  </si>
  <si>
    <t xml:space="preserve">-REFUND OF UNUSED COUNTRY TAXES PERMITTED.  </t>
  </si>
  <si>
    <t xml:space="preserve">UNLESS APPLICABLE OW/RT FARE PLUS CARRIER IMPOSED SURCHARGE – YQ PLUS COUNTRY TAXES FOR ACTUAL TRAVEL IS HIGHER THAN THE ORIGINAL TICKET. IN THIS CASE NO COUNTRY TAX /YQ OR REFUND OF FARE WILL BE PERMITTED.  </t>
  </si>
  <si>
    <t xml:space="preserve">-ALL CONDITIONS WILL BE AS PER FARE RULE UNLESS OTHERWISE GOVENRED BY THE COUNTRY REGULATIONS. </t>
  </si>
  <si>
    <t>WAIVERS-</t>
  </si>
  <si>
    <t xml:space="preserve">1. INFANT NOT OCCUPYING A SEAT. </t>
  </si>
  <si>
    <t>2. FLYSMILES SAME DAY /SAME FLIGHT AWARD UPGRADES.</t>
  </si>
  <si>
    <t>3. FLIGHT DISRUPTIONS.</t>
  </si>
  <si>
    <t>4. WAIVED FOR DEATH OF PASSENGER OR FAMILY MEMBER.</t>
  </si>
  <si>
    <t xml:space="preserve"> A COPY OF DEATH CERTIFICATE ISSUED BY COMPETENT MEDICAL AUTHORITY IS   REQUIRED.</t>
  </si>
  <si>
    <t xml:space="preserve">  FAMILY MEMBERS -   SPOUSE/CHILDREN/PARENTS/BROTHERS/SISTERS/GRANDPARENTS/GRANDCHILDREN/ PARENTS–IN-LAW/SISTERS-IN-LAW/BROTHERS-IN-LAW/SONS-IN-LAW/DAUGHTERS-IN-LAW  </t>
  </si>
  <si>
    <t>5. CONTACT UL OFFICE FOR WAIVERS 3 &amp; 4</t>
  </si>
  <si>
    <t xml:space="preserve">6. NO WAIVER APPLICABLE FOR ILLNESS OF PASSENGER OR FAMILY MEMBER                                  </t>
  </si>
  <si>
    <t>CAD TO USD  IS CONSIDERED 0.73</t>
  </si>
  <si>
    <t>USD TO CAD IS CONSIDERED = 1.350</t>
  </si>
  <si>
    <t>UL*</t>
  </si>
  <si>
    <t>AC ROUTES/AC RBD</t>
  </si>
  <si>
    <t>LON-YTO/YMQ/YOW</t>
  </si>
  <si>
    <t xml:space="preserve"> DEL-YXU/YQB</t>
  </si>
  <si>
    <t xml:space="preserve"> DXB-YXU/YQB</t>
  </si>
  <si>
    <t>DXB-YYC/YVR/YEG/YYJ/YLW/YQR/YXE/YWG/YMM</t>
  </si>
  <si>
    <t>LON-YHZ/YYT</t>
  </si>
  <si>
    <t>LON-YYC/YVR/YEA/YWG</t>
  </si>
  <si>
    <t>HKG-YVR/YYC/YEA/YYJ/YLW/YQR/YXE/YWG/YMM</t>
  </si>
  <si>
    <t>T</t>
  </si>
  <si>
    <t>Z</t>
  </si>
  <si>
    <t>LON</t>
  </si>
  <si>
    <t xml:space="preserve">UPSELLS </t>
  </si>
  <si>
    <t>DXB</t>
  </si>
  <si>
    <t>4(1) shall apply for UL/AC fares</t>
  </si>
  <si>
    <t>CMB - MAA/TRZ/TRV/BLR/COK/IXM/MLE                        140</t>
  </si>
  <si>
    <t>Exception for manually issued tickets in Canada - Penalty fees to be collected under XP TAX code at agency locations and collected on EMD at CTO/ATO/Call centre locations.</t>
  </si>
  <si>
    <t>LATE CHANGE FEE /NO SHOW FEE WILL BE APPLICABLE.</t>
  </si>
  <si>
    <t>OL4MECA7</t>
  </si>
  <si>
    <t>QL4MECA7</t>
  </si>
  <si>
    <t>NL4MECA7</t>
  </si>
  <si>
    <t>SL4MECA7</t>
  </si>
  <si>
    <t>VL6MECA7</t>
  </si>
  <si>
    <t>RL6MECA7</t>
  </si>
  <si>
    <t>RH6MECA7</t>
  </si>
  <si>
    <t>LLRTECA7</t>
  </si>
  <si>
    <t>LHRTECA7</t>
  </si>
  <si>
    <t>ELRTECA7</t>
  </si>
  <si>
    <t>EHRTECA7</t>
  </si>
  <si>
    <t>MLRTECA7</t>
  </si>
  <si>
    <t>MHRTECA7</t>
  </si>
  <si>
    <t>WLRTECA7</t>
  </si>
  <si>
    <t>WHRTECA7</t>
  </si>
  <si>
    <t>KLRTECA7</t>
  </si>
  <si>
    <t>KHRTECA7</t>
  </si>
  <si>
    <t>HLRTECA7</t>
  </si>
  <si>
    <t>HHRTECA7</t>
  </si>
  <si>
    <t>PLRTECA7</t>
  </si>
  <si>
    <t>PHRTECA7</t>
  </si>
  <si>
    <t>BLRTECA7</t>
  </si>
  <si>
    <t>BHRTECA7</t>
  </si>
  <si>
    <t>YLRTECA7</t>
  </si>
  <si>
    <t>YHRTECA7</t>
  </si>
  <si>
    <t>IL6MECA7</t>
  </si>
  <si>
    <t>IH6MECA7</t>
  </si>
  <si>
    <t>DLRTECA7</t>
  </si>
  <si>
    <t>DH6MECA7</t>
  </si>
  <si>
    <t>CLRTECA7</t>
  </si>
  <si>
    <t>CHRTECA7</t>
  </si>
  <si>
    <t>JLRTECA7</t>
  </si>
  <si>
    <t>JHRTECA7</t>
  </si>
  <si>
    <t>NL4MACA7</t>
  </si>
  <si>
    <t>SL4MACA7</t>
  </si>
  <si>
    <t>VL6MACA7</t>
  </si>
  <si>
    <t>RL6MACA7</t>
  </si>
  <si>
    <t>RH6MACA7</t>
  </si>
  <si>
    <t>LLRTACA7</t>
  </si>
  <si>
    <t>LHRTACA7</t>
  </si>
  <si>
    <t>ELRTACA7</t>
  </si>
  <si>
    <t>EHRTACA7</t>
  </si>
  <si>
    <t>MLRTACA7</t>
  </si>
  <si>
    <t>MHRTACA7</t>
  </si>
  <si>
    <t>WLRTACA7</t>
  </si>
  <si>
    <t>WHRTACA7</t>
  </si>
  <si>
    <t>KLRTACA7</t>
  </si>
  <si>
    <t>KHRTACA7</t>
  </si>
  <si>
    <t>HLRTACA7</t>
  </si>
  <si>
    <t>HHRTACA7</t>
  </si>
  <si>
    <t>PLRTACA7</t>
  </si>
  <si>
    <t>PHRTACA7</t>
  </si>
  <si>
    <t>BLRTACA7</t>
  </si>
  <si>
    <t>BHRTACA7</t>
  </si>
  <si>
    <t>YLRTACA7</t>
  </si>
  <si>
    <t>YHRTACA7</t>
  </si>
  <si>
    <t>IL6MACA7</t>
  </si>
  <si>
    <t>IH6MACA7</t>
  </si>
  <si>
    <t>DLRTACA7</t>
  </si>
  <si>
    <t>DH6MACA7</t>
  </si>
  <si>
    <t>CLRTACA7</t>
  </si>
  <si>
    <t>CHRTACA7</t>
  </si>
  <si>
    <t>JLRTACA7</t>
  </si>
  <si>
    <t>JHRTACA7</t>
  </si>
  <si>
    <t>OL4MACA7</t>
  </si>
  <si>
    <t>QL4MACA7</t>
  </si>
  <si>
    <t xml:space="preserve">Upsell amounts as given under AC/EY upsell sheet in combination with  CAT 4 </t>
  </si>
  <si>
    <t>4(2) shall apply for UL/EY ares</t>
  </si>
  <si>
    <t>ECONOMY</t>
  </si>
  <si>
    <t>YQ</t>
  </si>
  <si>
    <t>CAD 500</t>
  </si>
  <si>
    <t>USD 377</t>
  </si>
  <si>
    <t>VH6MECA7</t>
  </si>
  <si>
    <t>YQ OF 500 CAD IS CONSIDERED EQUIVALENT USD 377</t>
  </si>
  <si>
    <t>CANADA</t>
  </si>
  <si>
    <t>FARE CIRCULAR REF :</t>
  </si>
  <si>
    <t xml:space="preserve">SUPERSEDES FARES CIRCULAR REF : </t>
  </si>
  <si>
    <t>Approved in Nett</t>
  </si>
  <si>
    <t>(Country commission 0%)</t>
  </si>
  <si>
    <t xml:space="preserve">to   SASC                                    </t>
  </si>
  <si>
    <t xml:space="preserve">to   SEA     </t>
  </si>
  <si>
    <t xml:space="preserve">to  Middle East         </t>
  </si>
  <si>
    <t xml:space="preserve">to  Africa               </t>
  </si>
  <si>
    <t>to Japan</t>
  </si>
  <si>
    <t>CURRENCY - CAD</t>
  </si>
  <si>
    <t>PREPARED BY</t>
  </si>
  <si>
    <t>Applicable YQ tax for Sales/Ticketing from CANADA</t>
  </si>
  <si>
    <t>AUHYTO                         -LOW</t>
  </si>
  <si>
    <t>*</t>
  </si>
  <si>
    <t xml:space="preserve">                                       -HIGH</t>
  </si>
  <si>
    <t>EY OPERATING RBD</t>
  </si>
  <si>
    <t>U</t>
  </si>
  <si>
    <t>YTO/YMQ/YXU/YOW/YXU/YQB</t>
  </si>
  <si>
    <t>Fares to domestic points in Australia and New Zealand</t>
  </si>
  <si>
    <t>Fares to SYD/ADL are common rated with fare approved to MEL</t>
  </si>
  <si>
    <t>BNE                                                                    80</t>
  </si>
  <si>
    <t>BUSINESS  CLASS</t>
  </si>
  <si>
    <t>BNE                                                                    160</t>
  </si>
  <si>
    <t>AKL                                                                     260</t>
  </si>
  <si>
    <t>Side trips/Add On amounts, Business  class Surchagres given in the Interline NON-OWL fare sheet shall not apply for the fares with oneworld carriers</t>
  </si>
  <si>
    <t>To create fares to BNE &amp; AKL  the following One Way Add-on amounts shall apply on fares approved to  Canada to  MEL</t>
  </si>
  <si>
    <t xml:space="preserve">* Note - Side trips are not permitted with the Business class fares </t>
  </si>
  <si>
    <t>to Australia/New Zealand</t>
  </si>
  <si>
    <t>SHOULDER SEASON</t>
  </si>
  <si>
    <t>HKG</t>
  </si>
  <si>
    <t xml:space="preserve">1 USD = 1.253157 </t>
  </si>
  <si>
    <t xml:space="preserve">       DISCOUNTS  -         DISCOUNT OF CAD 50  FRON OW FARES</t>
  </si>
  <si>
    <t xml:space="preserve">                                          DISCOUNT OF CAD 100 FROM YE/RT FARES</t>
  </si>
  <si>
    <t>Side trip facility can be used only once and cannot be added multiple times to create itineraries.</t>
  </si>
  <si>
    <t>24 JUN - 31 AUG</t>
  </si>
  <si>
    <t>15 DEC -23 DEC</t>
  </si>
  <si>
    <t>01 JAN - 10 JAN</t>
  </si>
  <si>
    <t>01 SEP- 10 DEC</t>
  </si>
  <si>
    <t>11 DEC - 14 DEC</t>
  </si>
  <si>
    <t>11 JAN- 23 JUN</t>
  </si>
  <si>
    <t>LKRTACA7</t>
  </si>
  <si>
    <t>EKRTACA7</t>
  </si>
  <si>
    <t>MKRTACA7</t>
  </si>
  <si>
    <t>WKRTACA7</t>
  </si>
  <si>
    <t>KKRTACA7</t>
  </si>
  <si>
    <t>HKRTACA7</t>
  </si>
  <si>
    <t>PKRTACA7</t>
  </si>
  <si>
    <t>BKRTACA7</t>
  </si>
  <si>
    <t>YKRTACA7</t>
  </si>
  <si>
    <t>DKRTACA7</t>
  </si>
  <si>
    <t>CKRTACA7</t>
  </si>
  <si>
    <t>JKRTACA7</t>
  </si>
  <si>
    <t>IK6MACA7</t>
  </si>
  <si>
    <t>RK6MACA7</t>
  </si>
  <si>
    <t>L to T</t>
  </si>
  <si>
    <t>L to W</t>
  </si>
  <si>
    <t>L to V</t>
  </si>
  <si>
    <t>Low /Shoulder Season</t>
  </si>
  <si>
    <t>T to S</t>
  </si>
  <si>
    <t>T to W</t>
  </si>
  <si>
    <t>T to V</t>
  </si>
  <si>
    <t>T to Q</t>
  </si>
  <si>
    <t>W to V</t>
  </si>
  <si>
    <t>W to Q</t>
  </si>
  <si>
    <t>W to H</t>
  </si>
  <si>
    <t>V to Q</t>
  </si>
  <si>
    <t>V to H</t>
  </si>
  <si>
    <t>V to B</t>
  </si>
  <si>
    <t>AC BASE RBD - K</t>
  </si>
  <si>
    <t>AC BASE RBD - L</t>
  </si>
  <si>
    <t>AC BASE RBD - T</t>
  </si>
  <si>
    <t>AC BASE RBD - W</t>
  </si>
  <si>
    <t>AC BASE RBD - V</t>
  </si>
  <si>
    <t>12(1)</t>
  </si>
  <si>
    <t>12(2)</t>
  </si>
  <si>
    <t>12(3)</t>
  </si>
  <si>
    <t>12(4)</t>
  </si>
  <si>
    <t>12(5)</t>
  </si>
  <si>
    <t>12(6)</t>
  </si>
  <si>
    <t xml:space="preserve">Refer correct seasonality to refer upsells </t>
  </si>
  <si>
    <t>24 DEC - 28 DEC</t>
  </si>
  <si>
    <t>29 DEC- 31 DEC</t>
  </si>
  <si>
    <t>L to S</t>
  </si>
  <si>
    <t>24 DEC - 31 MAR</t>
  </si>
  <si>
    <t>24 OCT - 15 DEC</t>
  </si>
  <si>
    <t>01 APR - 13 MAY</t>
  </si>
  <si>
    <t>29 AUG - 23 OCT</t>
  </si>
  <si>
    <t>16 DEC - 23 DEC</t>
  </si>
  <si>
    <t>14 MAY - 28 AUG</t>
  </si>
  <si>
    <t>Low/Shoulder/High Season</t>
  </si>
  <si>
    <t>KL - YTO/YMQ-AMS VV - N</t>
  </si>
  <si>
    <t>AUH/KWI</t>
  </si>
  <si>
    <t>DMM/DXB</t>
  </si>
  <si>
    <t>LS</t>
  </si>
  <si>
    <t>SS</t>
  </si>
  <si>
    <t>HS</t>
  </si>
  <si>
    <t>o</t>
  </si>
  <si>
    <t>q</t>
  </si>
  <si>
    <t>n</t>
  </si>
  <si>
    <t>s</t>
  </si>
  <si>
    <t>v</t>
  </si>
  <si>
    <t>r</t>
  </si>
  <si>
    <t>l</t>
  </si>
  <si>
    <t>e</t>
  </si>
  <si>
    <t>m</t>
  </si>
  <si>
    <t>w</t>
  </si>
  <si>
    <t>k</t>
  </si>
  <si>
    <t>h</t>
  </si>
  <si>
    <t>p</t>
  </si>
  <si>
    <t>b</t>
  </si>
  <si>
    <t>y</t>
  </si>
  <si>
    <t>OL4MKCA7</t>
  </si>
  <si>
    <t>QL4MKCA7</t>
  </si>
  <si>
    <t>NL4MKCA7</t>
  </si>
  <si>
    <t>SL4MKCA7</t>
  </si>
  <si>
    <t>VL6MKCA7</t>
  </si>
  <si>
    <t>RL6MKCA7</t>
  </si>
  <si>
    <t>LLRTKCA7</t>
  </si>
  <si>
    <t>ELRTKCA7</t>
  </si>
  <si>
    <t>MLRTKCA7</t>
  </si>
  <si>
    <t>WLRTKCA7</t>
  </si>
  <si>
    <t>KRTKCA7</t>
  </si>
  <si>
    <t>HRTKCA7</t>
  </si>
  <si>
    <t>PRTKCA7</t>
  </si>
  <si>
    <t>BRTKCA7</t>
  </si>
  <si>
    <t>YRTKCA7</t>
  </si>
  <si>
    <t>NK4MKCA7</t>
  </si>
  <si>
    <t>SK4MKCA7</t>
  </si>
  <si>
    <t>VK6MKCA7</t>
  </si>
  <si>
    <t>RK6MKCA7</t>
  </si>
  <si>
    <t>LKRTKCA7</t>
  </si>
  <si>
    <t>EKRTKCA7</t>
  </si>
  <si>
    <t>MKRTKCA7</t>
  </si>
  <si>
    <t>WKRTKCA7</t>
  </si>
  <si>
    <t>VH6MKCA7</t>
  </si>
  <si>
    <t>RH6MKCA7</t>
  </si>
  <si>
    <t>LHRTKCA7</t>
  </si>
  <si>
    <t>EHRTKCA7</t>
  </si>
  <si>
    <t>MHRTKCA7</t>
  </si>
  <si>
    <t>WHRTKCA7</t>
  </si>
  <si>
    <t>KL - YYC/YVR-AMS VV - N</t>
  </si>
  <si>
    <t xml:space="preserve">       AMS-AUH/KWI VV - R</t>
  </si>
  <si>
    <t xml:space="preserve">       AMS-DMM/DXB VV - R</t>
  </si>
  <si>
    <t>Any KL flight</t>
  </si>
  <si>
    <t xml:space="preserve">  - KL code Share Flight series KL2660-9999.</t>
  </si>
  <si>
    <t xml:space="preserve">   Upsell amounts on KL services as given in the AC/EY/KL  UPSELL chart.</t>
  </si>
  <si>
    <t>KL UPSELL AMOUNTS</t>
  </si>
  <si>
    <t>Upsell amount to T CLASS on YTO/YMQ/YYC/YVR-AMS VV</t>
  </si>
  <si>
    <t>Upsell amount from N CLASS &amp; above on AMS-AUH/DXB/DMM/KWI VV</t>
  </si>
  <si>
    <t>AUH/KWI/DMM/DXB</t>
  </si>
  <si>
    <t>N TO T</t>
  </si>
  <si>
    <t>Shoulder</t>
  </si>
  <si>
    <t>YTO/YMQ</t>
  </si>
  <si>
    <t>YYC/YVR</t>
  </si>
  <si>
    <t>AMS</t>
  </si>
  <si>
    <t>R TO N</t>
  </si>
  <si>
    <t>R to T</t>
  </si>
  <si>
    <t>R to Q</t>
  </si>
  <si>
    <t>ytoymq</t>
  </si>
  <si>
    <t>del</t>
  </si>
  <si>
    <t>yyc/yvr</t>
  </si>
  <si>
    <t xml:space="preserve">       AMS-DEL VV - R</t>
  </si>
  <si>
    <t>OK4MKCA7</t>
  </si>
  <si>
    <t>QK4MKCA7</t>
  </si>
  <si>
    <t>SH4MKCA7</t>
  </si>
  <si>
    <t>DEL</t>
  </si>
  <si>
    <t>15 JUN - 31 AUG'19</t>
  </si>
  <si>
    <t>18 DEC - 28 DEC'19</t>
  </si>
  <si>
    <t>02 JAN - 11 JAN'20</t>
  </si>
  <si>
    <t>t</t>
  </si>
  <si>
    <t>CAT12</t>
  </si>
  <si>
    <t xml:space="preserve"> - </t>
  </si>
  <si>
    <t>NH4MACA7</t>
  </si>
  <si>
    <t>SL6MACA7</t>
  </si>
  <si>
    <t>SH6MACA7</t>
  </si>
  <si>
    <t>VH6MACA7</t>
  </si>
  <si>
    <t>i</t>
  </si>
  <si>
    <t>d</t>
  </si>
  <si>
    <t>c</t>
  </si>
  <si>
    <t>DL6MACA7</t>
  </si>
  <si>
    <t>j</t>
  </si>
  <si>
    <t>z</t>
  </si>
  <si>
    <t>CA 2 - YYC/YVR/YEG/YYJ/YLW/YQR/YXE/YWG/YMM</t>
  </si>
  <si>
    <t>PROMO - "P9" IN FARE BASIS</t>
  </si>
  <si>
    <t>PROMO - "P8" IN FARE BASIS</t>
  </si>
  <si>
    <t xml:space="preserve">   Upsell amounts on AC services as given in the AC UPSELL chart  (Please follow correct upsell table corresponding to UL/AC RBD)</t>
  </si>
  <si>
    <t xml:space="preserve"> -</t>
  </si>
  <si>
    <t>YTO/YMQ/YOW</t>
  </si>
  <si>
    <t>Currency   CAD/NET</t>
  </si>
  <si>
    <t>ls</t>
  </si>
  <si>
    <t>yto</t>
  </si>
  <si>
    <t>ymq/yow/yqb</t>
  </si>
  <si>
    <t>6750/7210</t>
  </si>
  <si>
    <t>yhz/yyt</t>
  </si>
  <si>
    <t>7110/7470</t>
  </si>
  <si>
    <t>ca2</t>
  </si>
  <si>
    <t>8390/8590</t>
  </si>
  <si>
    <t>Note - Pls strictly follow correct AC chart mapping, that is the correct RBD's permitted per UL RBD as indicated in the UL/AC fares tab and the corresponding tables below. Failure to comply shall result in ADM's to the value of the correct RBD that AC permits on a UL RBD.</t>
  </si>
  <si>
    <t>PEAK &amp; WEEKEND SURCHARGES FILED UNDER GENERAL RULES</t>
  </si>
  <si>
    <t>SECTOR</t>
  </si>
  <si>
    <t>FLIGHT</t>
  </si>
  <si>
    <t>FARE TYPE</t>
  </si>
  <si>
    <t>PERIOD OF TRAVEL</t>
  </si>
  <si>
    <t>AMOUNT PER OW</t>
  </si>
  <si>
    <t>GENERAL RULE</t>
  </si>
  <si>
    <t>LONCMB</t>
  </si>
  <si>
    <t>UL504/506</t>
  </si>
  <si>
    <t>YES</t>
  </si>
  <si>
    <t>19-23DEC19</t>
  </si>
  <si>
    <t>BUSINESS</t>
  </si>
  <si>
    <t>CMBLON</t>
  </si>
  <si>
    <t>UL503/505</t>
  </si>
  <si>
    <t>02-06JAN20</t>
  </si>
  <si>
    <t>DAY OF DEPARTURE</t>
  </si>
  <si>
    <t>MELCMB</t>
  </si>
  <si>
    <t>DAY 5,6,7</t>
  </si>
  <si>
    <t>CAD 30</t>
  </si>
  <si>
    <t>CMBMEL</t>
  </si>
  <si>
    <t>DATES</t>
  </si>
  <si>
    <t>TYOCMB</t>
  </si>
  <si>
    <t>CMBTYO</t>
  </si>
  <si>
    <t>DXB/CMB</t>
  </si>
  <si>
    <t>D4</t>
  </si>
  <si>
    <t>CMB/DXB</t>
  </si>
  <si>
    <t>D6</t>
  </si>
  <si>
    <t>AUH/CMB</t>
  </si>
  <si>
    <t>CMB/AUH</t>
  </si>
  <si>
    <t>BAH/CMB</t>
  </si>
  <si>
    <t>CMB/BAH</t>
  </si>
  <si>
    <t>DOH/CMB</t>
  </si>
  <si>
    <t>CMB/DOH</t>
  </si>
  <si>
    <t>MCT/CMB</t>
  </si>
  <si>
    <t>CMB/MCT</t>
  </si>
  <si>
    <t>DMM/CMB</t>
  </si>
  <si>
    <t>CMB/DMM</t>
  </si>
  <si>
    <t>RUH/CMB</t>
  </si>
  <si>
    <t>CMB/RUH</t>
  </si>
  <si>
    <t>JED/CMB</t>
  </si>
  <si>
    <t>CMB/JED</t>
  </si>
  <si>
    <t>KWI/CMB</t>
  </si>
  <si>
    <t>LONCMB VV - Peak surcharge</t>
  </si>
  <si>
    <t>MELCMB VV - Weekend surcharge</t>
  </si>
  <si>
    <t xml:space="preserve">TYOCMB VV - Peak surcharge </t>
  </si>
  <si>
    <t xml:space="preserve">M.EAST-CMB VV - Weekend surcharge </t>
  </si>
  <si>
    <t>CMB/KWI</t>
  </si>
  <si>
    <t>Amounts in CAD are subject to change.</t>
  </si>
  <si>
    <t>REMARKS</t>
  </si>
  <si>
    <t>Above surcharges are to be collected in addition to the Net fare and this amount (Net fare + surcharge) is to be indicated in Endorsement Box of ticket using DISCOUNTER code..</t>
  </si>
  <si>
    <t>Note - Please refer attached sheet for peak &amp; weekend surcharges to be collected in addition to the net fare and shown in the Endorsement Box of the ticket using DISCOUNTER code.  These amounts are subject to change.</t>
  </si>
  <si>
    <t>CAD 240 (OW ) / CAD 480 (RT)</t>
  </si>
  <si>
    <t>CAD 215 (OW ) / CAD 430 (RT)</t>
  </si>
  <si>
    <t>CAD 365 (OW ) / CAD 730 (RT)</t>
  </si>
  <si>
    <t>CAD 290 (OW ) / CAD 580 (RT)</t>
  </si>
  <si>
    <t xml:space="preserve"> -  EY Codeshare flights  EY 1000-1999,2500-5399, 5500-9900</t>
  </si>
  <si>
    <t>COMBINATION EXCEPTION</t>
  </si>
  <si>
    <t>OPEN JAW(OJ/SOJ/DOJ)</t>
  </si>
  <si>
    <t xml:space="preserve">FOR ECONOMY &amp; BUSINESS PROMO RESTRICTED FF (P9) - RT/CT/OJ PERMITTED. HALF RT BASIS COMBINABLE WITH P9 FARE BASIS ONLY. EOE NOT PERMITTED. SIDE TRIPS NOT PERMITTED. </t>
  </si>
  <si>
    <t>ROUND TRIP/CIRCLE TRIP</t>
  </si>
  <si>
    <t>CNN/INS - Business Class  - 25% for fares using W/class prorates.  No discount offered for other RBDs in Business class. Adult fare shall apply for same.</t>
  </si>
  <si>
    <t>U to V</t>
  </si>
  <si>
    <t>U to L</t>
  </si>
  <si>
    <t>U to Q</t>
  </si>
  <si>
    <t>U to M</t>
  </si>
  <si>
    <t>U to K</t>
  </si>
  <si>
    <t xml:space="preserve">Exception - </t>
  </si>
  <si>
    <t>NO SHOW / LATE CHANGE FEE - CAD 370</t>
  </si>
  <si>
    <t>CANCELLATION FEE - CAD 370</t>
  </si>
  <si>
    <t>NO SHOW / LATE CHANGE FEE - CAD 315</t>
  </si>
  <si>
    <t>CANCELLATION FEE - CAD 315</t>
  </si>
  <si>
    <t>NO SHOW / LATE CHANGE FEE - CAD 290</t>
  </si>
  <si>
    <t>CANCELLATION FEE - CAD 290</t>
  </si>
  <si>
    <t>NO SHOW / LATE CHANGE FEE - CAD 265</t>
  </si>
  <si>
    <t>CANCELLATION FEE - CAD 265</t>
  </si>
  <si>
    <t>NO SHOW / LATE CHANGE FEE - CAD 210</t>
  </si>
  <si>
    <t>NOTE - PENALTIES FOR USING INCORRECT RBDS ON EY SECTORS  -</t>
  </si>
  <si>
    <t>Note - Pls strictly follow correct EY RBDs as indicated above. Failure to comply shall result in Penalties as advised below.</t>
  </si>
  <si>
    <t>RBDs J/C/D - 150% of W/class prorate</t>
  </si>
  <si>
    <t>RBDs Y/B/H - 120% of K/class prorate</t>
  </si>
  <si>
    <t>RBDs E/T - 100% of U/class prorate</t>
  </si>
  <si>
    <t>Please refer upsell tab for the penalties.</t>
  </si>
  <si>
    <t>K  to T</t>
  </si>
  <si>
    <t>AC BASE RBD -L</t>
  </si>
  <si>
    <t xml:space="preserve">  - AC code Share Flight series 2400-6999, 9000-9999</t>
  </si>
  <si>
    <t>FOR SELECTED AGENTS</t>
  </si>
  <si>
    <t>FOR ECONOMY &amp; BUSINESS PROMO FLEX FF (P8) - RT/CT/OJ PERMITTED. EOE NOT PERMITTED.  HALF RT BASIS COMBINABLE WITH ANY FARE BASIS. SIDE TRIPS NOT PERMITTED.</t>
  </si>
  <si>
    <t>01 SEP - 17 DEC'19</t>
  </si>
  <si>
    <t>29 DEC'19 - 01 JAN'20</t>
  </si>
  <si>
    <t>27APR19, 28APR19, 29APR19, 03AUG19, 04AUG19, 05AUG19, 06AUG19, 08AUG19, 10AUG19, 11AUG19, 12AUG19, 13AUG19, 26DEC19, 28DEC19, 9DEC19</t>
  </si>
  <si>
    <t>CAD 132</t>
  </si>
  <si>
    <t>12JAN19, 09FEB19, 21MAR19, 02MAY19, 13JUL19, 14SEP19, 21SEP19, 12OCT19, 02NOV19, 21DEC19, 30DEC19, 11JAN20, 08FEB20</t>
  </si>
  <si>
    <t>CAD 66</t>
  </si>
  <si>
    <t>01MAY19, 03MAY19, 04MAY19, 05MAY19, 14AUG19, 16AUG19, 17AUG19, 01JAN20, 03JAN20, 04JAN20</t>
  </si>
  <si>
    <t>12JAN19, 13JAN19, 09FEB19, 10FEB19, 20MAR19, 13JUL19, 14JUL19, 10AUG19, 11AUG19, 12AUG19, 14SEP19, 15SEP19, 16SEP19,  21SEP19, 22SEP19,23SEP19, 12OCT19, 13OCT19, 2NOV19, 03NOV19, 21DEC19, 22DEC19, 11JAN20, 12JAN20, 09FEB20, 10FEB20, 20MAR20, 21MAR20.</t>
  </si>
  <si>
    <t>hs</t>
  </si>
  <si>
    <t xml:space="preserve">High  Season  </t>
  </si>
  <si>
    <t>NOTE - Add-on amounts to India will not apply for fares approved via DEL on KL/UL services.</t>
  </si>
  <si>
    <t>ANY</t>
  </si>
  <si>
    <t>19-26DEC20</t>
  </si>
  <si>
    <t xml:space="preserve">USD 100 </t>
  </si>
  <si>
    <t>01-06JAN21</t>
  </si>
  <si>
    <t xml:space="preserve">USD 490 </t>
  </si>
  <si>
    <t>CAD 140</t>
  </si>
  <si>
    <t>CAD 700</t>
  </si>
  <si>
    <t xml:space="preserve">DAY OF OPERATION </t>
  </si>
  <si>
    <t>PEAK PERIOD</t>
  </si>
  <si>
    <t>AMOUNT - OW</t>
  </si>
  <si>
    <t>RULE</t>
  </si>
  <si>
    <t>APPLICATION</t>
  </si>
  <si>
    <t>29MAY19 - 13JUL19 // 01AUG19 - 10AUG19 // 12DEC19 - 24DEC19</t>
  </si>
  <si>
    <t xml:space="preserve">Applicable for Adult &amp; Child </t>
  </si>
  <si>
    <t>29JUL19 - 10SEP19 // 26DEC19 - 31DEC19</t>
  </si>
  <si>
    <t>23MAY19 - 15AUG19 // 13DEC19 - 24DEC19</t>
  </si>
  <si>
    <t>30MAY19 - 10JUN19 // 16JUL19 - 10SEP19</t>
  </si>
  <si>
    <t xml:space="preserve"> 01APR19  -  UFN</t>
  </si>
  <si>
    <t>16JUL19 - 01SEP19 // 24DEC19 - 31DEC19</t>
  </si>
  <si>
    <t>29MAY19 - 10JUN19 // 21JUN19 - 25JUL19 // 01AUG19 - 20AUG19 // 15DEC19 - 23DEC19</t>
  </si>
  <si>
    <t>01APR19 - 19APR19 // 05JUN19 - 10JUN19 // 16JUL19 - 01SEP19 // 30DEC19 - 31DEC19</t>
  </si>
  <si>
    <t>30MAY19 - 20JUN19 // 02AUG19 - 09AUG19 // 19DEC19 - 24DEC19</t>
  </si>
  <si>
    <t>25JUL19 - 12SEP19</t>
  </si>
  <si>
    <t>EFFECTIVE 05FEB19 - UFN</t>
  </si>
  <si>
    <t xml:space="preserve">29MAY19 - 18JUL19 // 29JUL19 - 08AUG19 </t>
  </si>
  <si>
    <t>26JUL19 - 21SEP19</t>
  </si>
  <si>
    <t>SALES/TICKETING PERIOD : 19 MAY 2019 - UNTIL FURTHER NOTICE</t>
  </si>
  <si>
    <t>19 MAY - 14 JUN'19</t>
  </si>
  <si>
    <t>TRAVEL PERIOD :  19 MAY 2019 - UNTIL FURTHER NOTICE</t>
  </si>
  <si>
    <t>CA/INTERLINE NON OWL /2019/02(A)/08FEB19</t>
  </si>
  <si>
    <t>SERIAL NO:  CA/INTERLINE NON OWL /2019/03/ULAC</t>
  </si>
  <si>
    <t>SUPERSEDES NO: CA/INTERLINE NON OWL /2019/02(A)/08FEB19</t>
  </si>
  <si>
    <t>**PEAK SURCHARGE APPLY - REFER TO PEAK SURCHARGES SHEET</t>
  </si>
  <si>
    <t>CURRENCY OF SALE: CAD</t>
  </si>
  <si>
    <t>REFER AC UPSELL CHART</t>
  </si>
  <si>
    <t>REFER THE AC UPSELL TAB FOR AC UPSELL AMOUNTS</t>
  </si>
  <si>
    <t>TRAVEL EFFECTIVE :  19 MAY 2019 - UNTIL FURTHER NOTICE</t>
  </si>
  <si>
    <t>YTO / YMQ / YOW / YXU/YQB - LON-CMB : RT</t>
  </si>
  <si>
    <t>YTO/YMQ/YOW/YXU/YQB - BJS/SHA/TYO-CMB:RT</t>
  </si>
  <si>
    <t>YHZ/YYT/YSJ/YFC/YQM/YYG/YQT - LON-CMB:RT</t>
  </si>
  <si>
    <t>YHZ/YYT/YSJ/YFC/YQM/YYG/YQT -BJS/SHA/TYO-CMB:RT</t>
  </si>
  <si>
    <t xml:space="preserve">YYC/YVR/YEG/YYJ/YLW/YQR/YXE/YWG (YEA via </t>
  </si>
  <si>
    <t>LON-CMB) /YMM  -  LON - CMB  :  RT</t>
  </si>
  <si>
    <t>YYC/YVR/YEG/YYJ/YLW/YQR/YXE/YWG/YMM  -</t>
  </si>
  <si>
    <t xml:space="preserve"> BJS/SHA/TYO  -  CMB  : RT</t>
  </si>
  <si>
    <t>FARES TO MEL/SYD/ADL</t>
  </si>
  <si>
    <t>YTO/YMQ/YOW/YXU/YQB - LON- CMB - MEL/SYD/ADL : RT</t>
  </si>
  <si>
    <t>YHZ/YYT/YSJ/YFC/YQM/YYG/YQT - LON - CMB -</t>
  </si>
  <si>
    <t xml:space="preserve"> MEL/SYD/ADL  :  RT</t>
  </si>
  <si>
    <t>YYC/YVR/YEG/YYJ/YLW/YQR/YXE/YWG (YEA via</t>
  </si>
  <si>
    <t xml:space="preserve">  LON-CMB)/YMM  -  LON - CMB - MEL/SYD/ADL :  RT</t>
  </si>
  <si>
    <t>SALES/TICKETING PERIOD : 19 MAY 2019 - UNTIL 10 DECEMBER 2019</t>
  </si>
  <si>
    <t>COUNTRY  : CANADA / FARE TYPE: INDIVIDUAL</t>
  </si>
  <si>
    <r>
      <rPr>
        <b/>
        <u/>
        <sz val="9"/>
        <color indexed="10"/>
        <rFont val="Calibri"/>
        <family val="2"/>
      </rPr>
      <t xml:space="preserve">NOTE </t>
    </r>
    <r>
      <rPr>
        <b/>
        <sz val="9"/>
        <color indexed="10"/>
        <rFont val="Calibri"/>
        <family val="2"/>
      </rPr>
      <t xml:space="preserve">- FOLLOWING PENALTIES APPLY FOR USING </t>
    </r>
    <r>
      <rPr>
        <b/>
        <u/>
        <sz val="9"/>
        <color indexed="10"/>
        <rFont val="Calibri"/>
        <family val="2"/>
      </rPr>
      <t>INCORRECT</t>
    </r>
  </si>
  <si>
    <t>RBDs ON AC SECTORS DURING HIGH SEASON -</t>
  </si>
  <si>
    <t>*For H/B  RBDs - USD 729 PER SECTOR</t>
  </si>
  <si>
    <t>UL/AC FARES VIA DXB  (VALID FOR SALES</t>
  </si>
  <si>
    <r>
      <t>HIGH SEASON</t>
    </r>
    <r>
      <rPr>
        <b/>
        <sz val="9"/>
        <color indexed="10"/>
        <rFont val="Calibri"/>
        <family val="2"/>
      </rPr>
      <t xml:space="preserve"> *</t>
    </r>
  </si>
  <si>
    <r>
      <t xml:space="preserve">UNTIL </t>
    </r>
    <r>
      <rPr>
        <b/>
        <u/>
        <sz val="9"/>
        <color indexed="60"/>
        <rFont val="Calibri"/>
        <family val="2"/>
      </rPr>
      <t>10DEC19</t>
    </r>
    <r>
      <rPr>
        <b/>
        <sz val="9"/>
        <color indexed="60"/>
        <rFont val="Calibri"/>
        <family val="2"/>
      </rPr>
      <t>)</t>
    </r>
  </si>
  <si>
    <t>TRAVEL EFFECTIVE :  19 MAY 2019 - UNTIL 11 JANUARY 2020</t>
  </si>
  <si>
    <t>CA/INTERLINE NON OWL /2019/03/16MAY19</t>
  </si>
  <si>
    <t>ISSUE DATE: 16 MAY 2019</t>
  </si>
  <si>
    <t>YTO/YMQ/YOW-DXB-CMB-SYD/MEL/ADL : RT</t>
  </si>
  <si>
    <t>YHZ/YYT-DXB-CMB-SYD/MEL/ADL : RT</t>
  </si>
  <si>
    <t>YYC/YVR/YEG/YYJ/YLW/YQR/YXE/YWG/YMM-</t>
  </si>
  <si>
    <t xml:space="preserve"> DXB - CMB  :  RT</t>
  </si>
  <si>
    <t xml:space="preserve"> DXB - CMB - SYD/MEL/ADL  : RT</t>
  </si>
  <si>
    <t>SERIAL NO:  CA/INTERLINE NON OWL /2019/03/ULEY</t>
  </si>
  <si>
    <t>REFER EY UPSELL TAB FOR EY UPSELL AMOUNTS</t>
  </si>
  <si>
    <t>SERIAL NO:  CA/INTERLINE NON OWL /2019/03/ULKL</t>
  </si>
  <si>
    <t>COUNTRY:  CANADA  /  FARE TYPE: INDIVIDUAL</t>
  </si>
  <si>
    <t>REFER KL UPSELL TAB FOR KL UPSELL AMOUNTS</t>
  </si>
  <si>
    <t>YTO/YMQ/YOW-DXB-CMB  :  RT</t>
  </si>
  <si>
    <t>YHZ/YYT-DXB-CMB  : RT</t>
  </si>
  <si>
    <t>YTO-AUH-CMB  :  RT</t>
  </si>
  <si>
    <t>YTO-AUH-CMB-MEL/SYD/ADL : RT</t>
  </si>
  <si>
    <t>YTO/YMQ-AUH/KWI-CMB  :  RT</t>
  </si>
  <si>
    <t>YTO/YMQ-DMM/DXB-CMB : RT</t>
  </si>
  <si>
    <t>YYC/YVR-AUH/KWI-CMB : RT</t>
  </si>
  <si>
    <t>YYC/YVR-DMM/DXB-CMB : RT</t>
  </si>
  <si>
    <t>YTO/YMQ-DEL-CMB : RT</t>
  </si>
  <si>
    <t>YYC/YVR-DEL-CMB : RT</t>
  </si>
  <si>
    <r>
      <rPr>
        <u/>
        <sz val="10"/>
        <rFont val="Calibri"/>
        <family val="2"/>
      </rPr>
      <t>Normal/Excursion fares</t>
    </r>
    <r>
      <rPr>
        <sz val="10"/>
        <rFont val="Calibri"/>
        <family val="2"/>
      </rPr>
      <t xml:space="preserve"> - Fares apply for Economy and Business class travel and can be used to create Round trip, Circle trip, </t>
    </r>
  </si>
  <si>
    <t xml:space="preserve">OW fares - To be  calculated as 55% of the approved  SAM/Adhoc return fares from S class and above  </t>
  </si>
  <si>
    <r>
      <t>Farebasis to be used is</t>
    </r>
    <r>
      <rPr>
        <b/>
        <sz val="10"/>
        <color indexed="16"/>
        <rFont val="Calibri"/>
        <family val="2"/>
      </rPr>
      <t xml:space="preserve"> RBD + Seasonality Letter </t>
    </r>
    <r>
      <rPr>
        <b/>
        <sz val="10"/>
        <color indexed="8"/>
        <rFont val="Calibri"/>
        <family val="2"/>
      </rPr>
      <t xml:space="preserve"> (if applicable) of Return Fare + </t>
    </r>
    <r>
      <rPr>
        <b/>
        <sz val="10"/>
        <color indexed="16"/>
        <rFont val="Calibri"/>
        <family val="2"/>
      </rPr>
      <t>OWCA</t>
    </r>
    <r>
      <rPr>
        <b/>
        <sz val="10"/>
        <color indexed="8"/>
        <rFont val="Calibri"/>
        <family val="2"/>
      </rPr>
      <t>) - For Manual distribution</t>
    </r>
  </si>
  <si>
    <r>
      <rPr>
        <b/>
        <u/>
        <sz val="10"/>
        <rFont val="Calibri"/>
        <family val="2"/>
      </rPr>
      <t>ADD-ON AMOUNTS</t>
    </r>
    <r>
      <rPr>
        <b/>
        <sz val="10"/>
        <rFont val="Calibri"/>
        <family val="2"/>
      </rPr>
      <t xml:space="preserve"> - (NOTE:  PEAK SURCHARGES WILL APPLY  (REFER SURCHARGE SHEET)</t>
    </r>
  </si>
  <si>
    <t>Fares to following points beyond CMB will be automated/manually worked  by the following directional One Way ( OW) Add-on amounts in CAD ( added to the fare to CMB)</t>
  </si>
  <si>
    <t>ECONOMY CLASS:</t>
  </si>
  <si>
    <r>
      <rPr>
        <b/>
        <u/>
        <sz val="10"/>
        <rFont val="Calibri"/>
        <family val="2"/>
      </rPr>
      <t>DESTINATION</t>
    </r>
    <r>
      <rPr>
        <b/>
        <sz val="10"/>
        <rFont val="Calibri"/>
        <family val="2"/>
      </rPr>
      <t xml:space="preserve">                                                          </t>
    </r>
    <r>
      <rPr>
        <b/>
        <u/>
        <sz val="10"/>
        <rFont val="Calibri"/>
        <family val="2"/>
      </rPr>
      <t>ADD-ON OW AMOUNTS ( CAD)</t>
    </r>
  </si>
  <si>
    <t>INDIA / KHI/MLE/GAN/LHE/SEZ/DAC/HYD                   30</t>
  </si>
  <si>
    <t>TRZ                                                                                     50</t>
  </si>
</sst>
</file>

<file path=xl/styles.xml><?xml version="1.0" encoding="utf-8"?>
<styleSheet xmlns="http://schemas.openxmlformats.org/spreadsheetml/2006/main">
  <numFmts count="3">
    <numFmt numFmtId="43" formatCode="_(* #,##0.00_);_(* \(#,##0.00\);_(* &quot;-&quot;??_);_(@_)"/>
    <numFmt numFmtId="164" formatCode="_-* #,##0.00_-;\-* #,##0.00_-;_-* &quot;-&quot;??_-;_-@_-"/>
    <numFmt numFmtId="165" formatCode="_(* #,##0_);_(* \(#,##0\);_(* &quot;-&quot;??_);_(@_)"/>
  </numFmts>
  <fonts count="105">
    <font>
      <sz val="11"/>
      <color theme="1"/>
      <name val="Calibri"/>
      <family val="2"/>
      <scheme val="minor"/>
    </font>
    <font>
      <sz val="10"/>
      <name val="Calibri"/>
      <family val="2"/>
    </font>
    <font>
      <sz val="10"/>
      <name val="Arial"/>
      <family val="2"/>
    </font>
    <font>
      <sz val="10"/>
      <color indexed="8"/>
      <name val="Calibri"/>
      <family val="2"/>
    </font>
    <font>
      <u/>
      <sz val="10"/>
      <color indexed="12"/>
      <name val="Arial"/>
      <family val="2"/>
    </font>
    <font>
      <sz val="11"/>
      <color indexed="8"/>
      <name val="Calibri"/>
      <family val="2"/>
    </font>
    <font>
      <sz val="9"/>
      <color indexed="8"/>
      <name val="Calibri"/>
      <family val="2"/>
    </font>
    <font>
      <b/>
      <sz val="9"/>
      <color indexed="8"/>
      <name val="Calibri"/>
      <family val="2"/>
    </font>
    <font>
      <b/>
      <sz val="8"/>
      <color indexed="8"/>
      <name val="Calibri"/>
      <family val="2"/>
    </font>
    <font>
      <b/>
      <sz val="10"/>
      <name val="Calibri"/>
      <family val="2"/>
    </font>
    <font>
      <b/>
      <u/>
      <sz val="11"/>
      <color indexed="8"/>
      <name val="Calibri"/>
      <family val="2"/>
    </font>
    <font>
      <b/>
      <sz val="9"/>
      <color indexed="8"/>
      <name val="Calibri"/>
      <family val="2"/>
    </font>
    <font>
      <sz val="9"/>
      <color indexed="8"/>
      <name val="Calibri"/>
      <family val="2"/>
    </font>
    <font>
      <sz val="9"/>
      <color indexed="8"/>
      <name val="Calibri"/>
      <family val="2"/>
    </font>
    <font>
      <b/>
      <sz val="8"/>
      <color indexed="8"/>
      <name val="Calibri"/>
      <family val="2"/>
    </font>
    <font>
      <b/>
      <sz val="8"/>
      <color indexed="8"/>
      <name val="Calibri"/>
      <family val="2"/>
    </font>
    <font>
      <b/>
      <sz val="10"/>
      <color indexed="8"/>
      <name val="Calibri"/>
      <family val="2"/>
    </font>
    <font>
      <sz val="10"/>
      <color indexed="8"/>
      <name val="Calibri"/>
      <family val="2"/>
    </font>
    <font>
      <sz val="10"/>
      <color indexed="10"/>
      <name val="Calibri"/>
      <family val="2"/>
    </font>
    <font>
      <sz val="9"/>
      <color indexed="8"/>
      <name val="Calibri"/>
      <family val="2"/>
    </font>
    <font>
      <b/>
      <sz val="9"/>
      <color indexed="8"/>
      <name val="Calibri"/>
      <family val="2"/>
    </font>
    <font>
      <b/>
      <sz val="14"/>
      <name val="Calibri"/>
      <family val="2"/>
    </font>
    <font>
      <sz val="14"/>
      <color indexed="8"/>
      <name val="Calibri"/>
      <family val="2"/>
    </font>
    <font>
      <b/>
      <sz val="20"/>
      <name val="Calibri"/>
      <family val="2"/>
    </font>
    <font>
      <sz val="20"/>
      <name val="Calibri"/>
      <family val="2"/>
    </font>
    <font>
      <sz val="10"/>
      <color indexed="12"/>
      <name val="Calibri"/>
      <family val="2"/>
    </font>
    <font>
      <b/>
      <sz val="10"/>
      <color indexed="18"/>
      <name val="Calibri"/>
      <family val="2"/>
    </font>
    <font>
      <b/>
      <sz val="9"/>
      <color indexed="18"/>
      <name val="Calibri"/>
      <family val="2"/>
    </font>
    <font>
      <sz val="11"/>
      <color indexed="10"/>
      <name val="Calibri"/>
      <family val="2"/>
    </font>
    <font>
      <b/>
      <sz val="9"/>
      <color indexed="8"/>
      <name val="Arial"/>
      <family val="2"/>
    </font>
    <font>
      <b/>
      <sz val="8"/>
      <color indexed="8"/>
      <name val="Arial"/>
      <family val="2"/>
    </font>
    <font>
      <b/>
      <sz val="11"/>
      <color indexed="8"/>
      <name val="Calibri"/>
      <family val="2"/>
    </font>
    <font>
      <sz val="10"/>
      <name val="Courier New"/>
      <family val="3"/>
    </font>
    <font>
      <sz val="11"/>
      <name val="Calibri"/>
      <family val="2"/>
    </font>
    <font>
      <b/>
      <sz val="11"/>
      <name val="Calibri"/>
      <family val="2"/>
    </font>
    <font>
      <b/>
      <sz val="9"/>
      <name val="Calibri"/>
      <family val="2"/>
    </font>
    <font>
      <sz val="9"/>
      <name val="Calibri"/>
      <family val="2"/>
    </font>
    <font>
      <sz val="8"/>
      <color indexed="8"/>
      <name val="Calibri"/>
      <family val="2"/>
    </font>
    <font>
      <b/>
      <sz val="11"/>
      <color indexed="9"/>
      <name val="Calibri"/>
      <family val="2"/>
    </font>
    <font>
      <sz val="11"/>
      <name val="Calibri"/>
      <family val="2"/>
    </font>
    <font>
      <b/>
      <sz val="10"/>
      <color indexed="60"/>
      <name val="Calibri"/>
      <family val="2"/>
    </font>
    <font>
      <sz val="10"/>
      <color indexed="60"/>
      <name val="Calibri"/>
      <family val="2"/>
    </font>
    <font>
      <b/>
      <sz val="8"/>
      <name val="Arial"/>
      <family val="2"/>
    </font>
    <font>
      <sz val="8"/>
      <name val="Calibri"/>
      <family val="2"/>
    </font>
    <font>
      <sz val="8"/>
      <name val="Calibri"/>
      <family val="2"/>
    </font>
    <font>
      <sz val="9"/>
      <name val="Calibri"/>
      <family val="2"/>
    </font>
    <font>
      <u/>
      <sz val="9"/>
      <name val="Calibri"/>
      <family val="2"/>
    </font>
    <font>
      <sz val="9"/>
      <name val="Arial"/>
      <family val="2"/>
    </font>
    <font>
      <b/>
      <u/>
      <sz val="9"/>
      <name val="Calibri"/>
      <family val="2"/>
    </font>
    <font>
      <b/>
      <u/>
      <sz val="10"/>
      <name val="Calibri"/>
      <family val="2"/>
    </font>
    <font>
      <b/>
      <sz val="8"/>
      <name val="Calibri"/>
      <family val="2"/>
    </font>
    <font>
      <sz val="11"/>
      <color indexed="10"/>
      <name val="Calibri"/>
      <family val="2"/>
    </font>
    <font>
      <b/>
      <sz val="9"/>
      <name val="Calibri"/>
      <family val="2"/>
    </font>
    <font>
      <b/>
      <sz val="8"/>
      <name val="Calibri"/>
      <family val="2"/>
    </font>
    <font>
      <b/>
      <sz val="9"/>
      <color indexed="60"/>
      <name val="Calibri"/>
      <family val="2"/>
    </font>
    <font>
      <sz val="11"/>
      <color indexed="48"/>
      <name val="Calibri"/>
      <family val="2"/>
    </font>
    <font>
      <sz val="9"/>
      <color indexed="12"/>
      <name val="Tahoma"/>
      <family val="2"/>
    </font>
    <font>
      <strike/>
      <sz val="11"/>
      <color indexed="8"/>
      <name val="Calibri"/>
      <family val="2"/>
    </font>
    <font>
      <b/>
      <sz val="11"/>
      <color indexed="10"/>
      <name val="Calibri"/>
      <family val="2"/>
    </font>
    <font>
      <sz val="9"/>
      <color indexed="60"/>
      <name val="Calibri"/>
      <family val="2"/>
    </font>
    <font>
      <sz val="11"/>
      <color indexed="60"/>
      <name val="Calibri"/>
      <family val="2"/>
    </font>
    <font>
      <sz val="11"/>
      <color indexed="60"/>
      <name val="Calibri"/>
      <family val="2"/>
    </font>
    <font>
      <sz val="9"/>
      <color indexed="62"/>
      <name val="Calibri"/>
      <family val="2"/>
    </font>
    <font>
      <b/>
      <sz val="10"/>
      <color indexed="48"/>
      <name val="Calibri"/>
      <family val="2"/>
    </font>
    <font>
      <b/>
      <sz val="8"/>
      <color indexed="60"/>
      <name val="Calibri"/>
      <family val="2"/>
    </font>
    <font>
      <b/>
      <sz val="10"/>
      <color indexed="10"/>
      <name val="Calibri"/>
      <family val="2"/>
    </font>
    <font>
      <sz val="9"/>
      <color indexed="10"/>
      <name val="Calibri"/>
      <family val="2"/>
    </font>
    <font>
      <b/>
      <sz val="9"/>
      <color indexed="10"/>
      <name val="Calibri"/>
      <family val="2"/>
    </font>
    <font>
      <b/>
      <u/>
      <sz val="9"/>
      <color indexed="10"/>
      <name val="Calibri"/>
      <family val="2"/>
    </font>
    <font>
      <b/>
      <sz val="9"/>
      <color indexed="10"/>
      <name val="Calibri"/>
      <family val="2"/>
    </font>
    <font>
      <sz val="9"/>
      <color indexed="10"/>
      <name val="Calibri"/>
      <family val="2"/>
    </font>
    <font>
      <b/>
      <sz val="9"/>
      <color indexed="10"/>
      <name val="Calibri"/>
      <family val="2"/>
    </font>
    <font>
      <b/>
      <u/>
      <sz val="9"/>
      <color indexed="60"/>
      <name val="Calibri"/>
      <family val="2"/>
    </font>
    <font>
      <b/>
      <sz val="9"/>
      <color indexed="48"/>
      <name val="Calibri"/>
      <family val="2"/>
    </font>
    <font>
      <b/>
      <sz val="10"/>
      <color indexed="8"/>
      <name val="Calibri"/>
      <family val="2"/>
    </font>
    <font>
      <u/>
      <sz val="10"/>
      <name val="Calibri"/>
      <family val="2"/>
    </font>
    <font>
      <b/>
      <sz val="10"/>
      <color indexed="16"/>
      <name val="Calibri"/>
      <family val="2"/>
    </font>
    <font>
      <b/>
      <sz val="10"/>
      <color indexed="8"/>
      <name val="Calibri"/>
      <family val="2"/>
    </font>
    <font>
      <b/>
      <sz val="10"/>
      <color indexed="10"/>
      <name val="Calibri"/>
      <family val="2"/>
    </font>
    <font>
      <strike/>
      <sz val="10"/>
      <color indexed="60"/>
      <name val="Calibri"/>
      <family val="2"/>
    </font>
    <font>
      <b/>
      <sz val="9"/>
      <color indexed="10"/>
      <name val="Calibri"/>
      <family val="2"/>
    </font>
    <font>
      <b/>
      <sz val="9"/>
      <color indexed="16"/>
      <name val="Calibri"/>
      <family val="2"/>
    </font>
    <font>
      <b/>
      <u/>
      <sz val="9"/>
      <color indexed="16"/>
      <name val="Calibri"/>
      <family val="2"/>
    </font>
    <font>
      <b/>
      <sz val="9"/>
      <color indexed="16"/>
      <name val="Calibri"/>
      <family val="2"/>
    </font>
    <font>
      <sz val="12"/>
      <name val="Calibri"/>
      <family val="2"/>
    </font>
    <font>
      <b/>
      <sz val="12"/>
      <name val="Calibri"/>
      <family val="2"/>
    </font>
    <font>
      <sz val="12"/>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Calibri"/>
      <family val="2"/>
      <charset val="177"/>
      <scheme val="minor"/>
    </font>
    <font>
      <b/>
      <sz val="11"/>
      <color rgb="FF3F3F3F"/>
      <name val="Calibri"/>
      <family val="2"/>
      <scheme val="minor"/>
    </font>
    <font>
      <sz val="18"/>
      <color theme="3"/>
      <name val="Cambria"/>
      <family val="2"/>
      <scheme val="major"/>
    </font>
    <font>
      <b/>
      <sz val="11"/>
      <color theme="1"/>
      <name val="Calibri"/>
      <family val="2"/>
      <scheme val="minor"/>
    </font>
    <font>
      <sz val="11"/>
      <color rgb="FFFF0000"/>
      <name val="Calibri"/>
      <family val="2"/>
      <scheme val="minor"/>
    </font>
  </fonts>
  <fills count="54">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49"/>
        <bgColor indexed="64"/>
      </patternFill>
    </fill>
    <fill>
      <patternFill patternType="solid">
        <fgColor indexed="13"/>
        <bgColor indexed="64"/>
      </patternFill>
    </fill>
    <fill>
      <patternFill patternType="solid">
        <fgColor indexed="51"/>
        <bgColor indexed="64"/>
      </patternFill>
    </fill>
    <fill>
      <patternFill patternType="solid">
        <fgColor indexed="30"/>
        <bgColor indexed="64"/>
      </patternFill>
    </fill>
    <fill>
      <patternFill patternType="solid">
        <fgColor indexed="31"/>
        <bgColor indexed="64"/>
      </patternFill>
    </fill>
    <fill>
      <patternFill patternType="solid">
        <fgColor indexed="23"/>
        <bgColor indexed="64"/>
      </patternFill>
    </fill>
    <fill>
      <patternFill patternType="solid">
        <fgColor indexed="22"/>
        <bgColor indexed="64"/>
      </patternFill>
    </fill>
    <fill>
      <patternFill patternType="solid">
        <fgColor indexed="11"/>
        <bgColor indexed="64"/>
      </patternFill>
    </fill>
    <fill>
      <patternFill patternType="solid">
        <fgColor indexed="29"/>
        <bgColor indexed="64"/>
      </patternFill>
    </fill>
    <fill>
      <patternFill patternType="solid">
        <fgColor indexed="48"/>
        <bgColor indexed="64"/>
      </patternFill>
    </fill>
    <fill>
      <patternFill patternType="solid">
        <fgColor indexed="43"/>
        <bgColor indexed="64"/>
      </patternFill>
    </fill>
    <fill>
      <patternFill patternType="solid">
        <fgColor indexed="46"/>
        <bgColor indexed="64"/>
      </patternFill>
    </fill>
    <fill>
      <patternFill patternType="solid">
        <fgColor indexed="40"/>
        <bgColor indexed="64"/>
      </patternFill>
    </fill>
    <fill>
      <patternFill patternType="solid">
        <fgColor indexed="26"/>
        <bgColor indexed="64"/>
      </patternFill>
    </fill>
    <fill>
      <patternFill patternType="solid">
        <fgColor indexed="14"/>
        <bgColor indexed="64"/>
      </patternFill>
    </fill>
    <fill>
      <patternFill patternType="solid">
        <fgColor indexed="44"/>
        <bgColor indexed="64"/>
      </patternFill>
    </fill>
    <fill>
      <patternFill patternType="solid">
        <fgColor indexed="52"/>
        <bgColor indexed="64"/>
      </patternFill>
    </fill>
    <fill>
      <patternFill patternType="solid">
        <fgColor indexed="57"/>
        <bgColor indexed="64"/>
      </patternFill>
    </fill>
    <fill>
      <patternFill patternType="solid">
        <fgColor indexed="1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99">
    <border>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ck">
        <color indexed="64"/>
      </left>
      <right style="medium">
        <color indexed="64"/>
      </right>
      <top style="medium">
        <color indexed="64"/>
      </top>
      <bottom style="medium">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thin">
        <color indexed="64"/>
      </top>
      <bottom style="medium">
        <color indexed="64"/>
      </bottom>
      <diagonal/>
    </border>
    <border>
      <left style="thick">
        <color indexed="64"/>
      </left>
      <right/>
      <top style="thin">
        <color indexed="64"/>
      </top>
      <bottom style="thin">
        <color indexed="64"/>
      </bottom>
      <diagonal/>
    </border>
    <border>
      <left style="thick">
        <color indexed="64"/>
      </left>
      <right/>
      <top/>
      <bottom/>
      <diagonal/>
    </border>
    <border>
      <left style="thick">
        <color indexed="64"/>
      </left>
      <right style="medium">
        <color indexed="64"/>
      </right>
      <top style="medium">
        <color indexed="64"/>
      </top>
      <bottom/>
      <diagonal/>
    </border>
    <border>
      <left style="thick">
        <color indexed="64"/>
      </left>
      <right/>
      <top/>
      <bottom style="medium">
        <color indexed="64"/>
      </bottom>
      <diagonal/>
    </border>
    <border>
      <left style="thick">
        <color indexed="64"/>
      </left>
      <right style="medium">
        <color indexed="64"/>
      </right>
      <top style="thin">
        <color indexed="64"/>
      </top>
      <bottom/>
      <diagonal/>
    </border>
    <border>
      <left style="thick">
        <color indexed="64"/>
      </left>
      <right/>
      <top style="thin">
        <color indexed="64"/>
      </top>
      <bottom/>
      <diagonal/>
    </border>
    <border>
      <left style="thick">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ck">
        <color indexed="64"/>
      </left>
      <right/>
      <top style="medium">
        <color indexed="64"/>
      </top>
      <bottom style="thin">
        <color indexed="64"/>
      </bottom>
      <diagonal/>
    </border>
    <border>
      <left style="thin">
        <color indexed="64"/>
      </left>
      <right style="medium">
        <color indexed="64"/>
      </right>
      <top/>
      <bottom/>
      <diagonal/>
    </border>
    <border>
      <left/>
      <right style="thin">
        <color indexed="64"/>
      </right>
      <top style="thin">
        <color indexed="64"/>
      </top>
      <bottom/>
      <diagonal/>
    </border>
    <border>
      <left/>
      <right style="thin">
        <color indexed="64"/>
      </right>
      <top/>
      <bottom style="medium">
        <color indexed="64"/>
      </bottom>
      <diagonal/>
    </border>
    <border>
      <left style="thick">
        <color indexed="64"/>
      </left>
      <right style="medium">
        <color indexed="64"/>
      </right>
      <top/>
      <bottom/>
      <diagonal/>
    </border>
    <border>
      <left style="thick">
        <color indexed="64"/>
      </left>
      <right style="medium">
        <color indexed="64"/>
      </right>
      <top/>
      <bottom style="thin">
        <color indexed="64"/>
      </bottom>
      <diagonal/>
    </border>
    <border>
      <left style="thick">
        <color indexed="64"/>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2">
    <xf numFmtId="0" fontId="0" fillId="0" borderId="0"/>
    <xf numFmtId="0" fontId="87" fillId="23" borderId="0" applyNumberFormat="0" applyBorder="0" applyAlignment="0" applyProtection="0"/>
    <xf numFmtId="0" fontId="87" fillId="24" borderId="0" applyNumberFormat="0" applyBorder="0" applyAlignment="0" applyProtection="0"/>
    <xf numFmtId="0" fontId="87" fillId="25" borderId="0" applyNumberFormat="0" applyBorder="0" applyAlignment="0" applyProtection="0"/>
    <xf numFmtId="0" fontId="87" fillId="26" borderId="0" applyNumberFormat="0" applyBorder="0" applyAlignment="0" applyProtection="0"/>
    <xf numFmtId="0" fontId="87" fillId="27" borderId="0" applyNumberFormat="0" applyBorder="0" applyAlignment="0" applyProtection="0"/>
    <xf numFmtId="0" fontId="87" fillId="28" borderId="0" applyNumberFormat="0" applyBorder="0" applyAlignment="0" applyProtection="0"/>
    <xf numFmtId="0" fontId="87" fillId="29" borderId="0" applyNumberFormat="0" applyBorder="0" applyAlignment="0" applyProtection="0"/>
    <xf numFmtId="0" fontId="87" fillId="30" borderId="0" applyNumberFormat="0" applyBorder="0" applyAlignment="0" applyProtection="0"/>
    <xf numFmtId="0" fontId="87" fillId="31" borderId="0" applyNumberFormat="0" applyBorder="0" applyAlignment="0" applyProtection="0"/>
    <xf numFmtId="0" fontId="87" fillId="32" borderId="0" applyNumberFormat="0" applyBorder="0" applyAlignment="0" applyProtection="0"/>
    <xf numFmtId="0" fontId="87" fillId="33" borderId="0" applyNumberFormat="0" applyBorder="0" applyAlignment="0" applyProtection="0"/>
    <xf numFmtId="0" fontId="87" fillId="34" borderId="0" applyNumberFormat="0" applyBorder="0" applyAlignment="0" applyProtection="0"/>
    <xf numFmtId="0" fontId="88" fillId="35" borderId="0" applyNumberFormat="0" applyBorder="0" applyAlignment="0" applyProtection="0"/>
    <xf numFmtId="0" fontId="88" fillId="36" borderId="0" applyNumberFormat="0" applyBorder="0" applyAlignment="0" applyProtection="0"/>
    <xf numFmtId="0" fontId="88" fillId="37" borderId="0" applyNumberFormat="0" applyBorder="0" applyAlignment="0" applyProtection="0"/>
    <xf numFmtId="0" fontId="88" fillId="38" borderId="0" applyNumberFormat="0" applyBorder="0" applyAlignment="0" applyProtection="0"/>
    <xf numFmtId="0" fontId="88" fillId="39" borderId="0" applyNumberFormat="0" applyBorder="0" applyAlignment="0" applyProtection="0"/>
    <xf numFmtId="0" fontId="88" fillId="40" borderId="0" applyNumberFormat="0" applyBorder="0" applyAlignment="0" applyProtection="0"/>
    <xf numFmtId="0" fontId="88" fillId="41" borderId="0" applyNumberFormat="0" applyBorder="0" applyAlignment="0" applyProtection="0"/>
    <xf numFmtId="0" fontId="88" fillId="42" borderId="0" applyNumberFormat="0" applyBorder="0" applyAlignment="0" applyProtection="0"/>
    <xf numFmtId="0" fontId="88" fillId="43" borderId="0" applyNumberFormat="0" applyBorder="0" applyAlignment="0" applyProtection="0"/>
    <xf numFmtId="0" fontId="88" fillId="44" borderId="0" applyNumberFormat="0" applyBorder="0" applyAlignment="0" applyProtection="0"/>
    <xf numFmtId="0" fontId="88" fillId="45" borderId="0" applyNumberFormat="0" applyBorder="0" applyAlignment="0" applyProtection="0"/>
    <xf numFmtId="0" fontId="88" fillId="46" borderId="0" applyNumberFormat="0" applyBorder="0" applyAlignment="0" applyProtection="0"/>
    <xf numFmtId="0" fontId="89" fillId="47" borderId="0" applyNumberFormat="0" applyBorder="0" applyAlignment="0" applyProtection="0"/>
    <xf numFmtId="0" fontId="90" fillId="48" borderId="90" applyNumberFormat="0" applyAlignment="0" applyProtection="0"/>
    <xf numFmtId="0" fontId="91" fillId="49" borderId="91" applyNumberFormat="0" applyAlignment="0" applyProtection="0"/>
    <xf numFmtId="43" fontId="5" fillId="0" borderId="0" applyFont="0" applyFill="0" applyBorder="0" applyAlignment="0" applyProtection="0"/>
    <xf numFmtId="164" fontId="5" fillId="0" borderId="0" applyFont="0" applyFill="0" applyBorder="0" applyAlignment="0" applyProtection="0"/>
    <xf numFmtId="0" fontId="92" fillId="0" borderId="0" applyNumberFormat="0" applyFill="0" applyBorder="0" applyAlignment="0" applyProtection="0"/>
    <xf numFmtId="0" fontId="93" fillId="50" borderId="0" applyNumberFormat="0" applyBorder="0" applyAlignment="0" applyProtection="0"/>
    <xf numFmtId="0" fontId="94" fillId="0" borderId="92" applyNumberFormat="0" applyFill="0" applyAlignment="0" applyProtection="0"/>
    <xf numFmtId="0" fontId="95" fillId="0" borderId="93" applyNumberFormat="0" applyFill="0" applyAlignment="0" applyProtection="0"/>
    <xf numFmtId="0" fontId="96" fillId="0" borderId="94" applyNumberFormat="0" applyFill="0" applyAlignment="0" applyProtection="0"/>
    <xf numFmtId="0" fontId="96" fillId="0" borderId="0" applyNumberFormat="0" applyFill="0" applyBorder="0" applyAlignment="0" applyProtection="0"/>
    <xf numFmtId="0" fontId="4" fillId="0" borderId="0" applyNumberFormat="0" applyFill="0" applyBorder="0" applyAlignment="0" applyProtection="0">
      <alignment vertical="top"/>
      <protection locked="0"/>
    </xf>
    <xf numFmtId="0" fontId="97" fillId="51" borderId="90" applyNumberFormat="0" applyAlignment="0" applyProtection="0"/>
    <xf numFmtId="0" fontId="98" fillId="0" borderId="95" applyNumberFormat="0" applyFill="0" applyAlignment="0" applyProtection="0"/>
    <xf numFmtId="0" fontId="99" fillId="52" borderId="0" applyNumberFormat="0" applyBorder="0" applyAlignment="0" applyProtection="0"/>
    <xf numFmtId="0" fontId="2" fillId="0" borderId="0"/>
    <xf numFmtId="0" fontId="2" fillId="0" borderId="0"/>
    <xf numFmtId="0" fontId="2" fillId="0" borderId="0"/>
    <xf numFmtId="0" fontId="87" fillId="0" borderId="0"/>
    <xf numFmtId="0" fontId="2" fillId="0" borderId="0"/>
    <xf numFmtId="0" fontId="100" fillId="0" borderId="0"/>
    <xf numFmtId="0" fontId="2" fillId="0" borderId="0"/>
    <xf numFmtId="0" fontId="5" fillId="53" borderId="96" applyNumberFormat="0" applyFont="0" applyAlignment="0" applyProtection="0"/>
    <xf numFmtId="0" fontId="101" fillId="48" borderId="97" applyNumberFormat="0" applyAlignment="0" applyProtection="0"/>
    <xf numFmtId="0" fontId="102" fillId="0" borderId="0" applyNumberFormat="0" applyFill="0" applyBorder="0" applyAlignment="0" applyProtection="0"/>
    <xf numFmtId="0" fontId="103" fillId="0" borderId="98" applyNumberFormat="0" applyFill="0" applyAlignment="0" applyProtection="0"/>
    <xf numFmtId="0" fontId="104" fillId="0" borderId="0" applyNumberFormat="0" applyFill="0" applyBorder="0" applyAlignment="0" applyProtection="0"/>
  </cellStyleXfs>
  <cellXfs count="1022">
    <xf numFmtId="0" fontId="0" fillId="0" borderId="0" xfId="0"/>
    <xf numFmtId="0" fontId="6" fillId="0" borderId="0" xfId="41" applyFont="1" applyFill="1"/>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1" fillId="4" borderId="4" xfId="0" applyFont="1" applyFill="1" applyBorder="1" applyAlignment="1">
      <alignment vertical="center" wrapText="1"/>
    </xf>
    <xf numFmtId="0" fontId="11" fillId="3" borderId="4" xfId="0" applyFont="1" applyFill="1" applyBorder="1" applyAlignment="1">
      <alignment vertical="center" wrapText="1"/>
    </xf>
    <xf numFmtId="0" fontId="12" fillId="3" borderId="4" xfId="0" applyFont="1" applyFill="1" applyBorder="1" applyAlignment="1">
      <alignment vertical="center" wrapText="1"/>
    </xf>
    <xf numFmtId="0" fontId="12" fillId="3" borderId="4" xfId="0" applyFont="1" applyFill="1" applyBorder="1" applyAlignment="1">
      <alignment horizontal="left" vertical="center" wrapText="1"/>
    </xf>
    <xf numFmtId="0" fontId="11" fillId="4" borderId="3" xfId="0" applyFont="1" applyFill="1" applyBorder="1" applyAlignment="1">
      <alignment vertical="center" wrapText="1"/>
    </xf>
    <xf numFmtId="0" fontId="12" fillId="3" borderId="5" xfId="0" applyFont="1" applyFill="1" applyBorder="1" applyAlignment="1">
      <alignment vertical="center" wrapText="1"/>
    </xf>
    <xf numFmtId="0" fontId="14" fillId="0" borderId="6" xfId="0" applyFont="1" applyBorder="1" applyAlignment="1">
      <alignment vertical="center" wrapText="1"/>
    </xf>
    <xf numFmtId="0" fontId="15" fillId="0" borderId="6" xfId="0" applyFont="1" applyBorder="1" applyAlignment="1">
      <alignment vertical="center" wrapText="1"/>
    </xf>
    <xf numFmtId="0" fontId="8" fillId="0" borderId="0" xfId="0" applyFont="1"/>
    <xf numFmtId="0" fontId="16" fillId="0" borderId="6" xfId="0" applyFont="1" applyBorder="1" applyAlignment="1">
      <alignment vertical="center" wrapText="1"/>
    </xf>
    <xf numFmtId="0" fontId="17" fillId="0" borderId="6" xfId="0" applyFont="1" applyBorder="1" applyAlignment="1">
      <alignment horizontal="right" vertical="center" wrapText="1"/>
    </xf>
    <xf numFmtId="0" fontId="14" fillId="0" borderId="7" xfId="0" applyFont="1" applyBorder="1" applyAlignment="1">
      <alignment vertical="center" wrapText="1"/>
    </xf>
    <xf numFmtId="0" fontId="14" fillId="0" borderId="8" xfId="0" applyFont="1" applyBorder="1" applyAlignment="1">
      <alignment vertical="center" wrapText="1"/>
    </xf>
    <xf numFmtId="0" fontId="14" fillId="0" borderId="9" xfId="0" applyFont="1" applyBorder="1" applyAlignment="1">
      <alignment vertical="center" wrapText="1"/>
    </xf>
    <xf numFmtId="0" fontId="15" fillId="0" borderId="7" xfId="0" applyFont="1" applyBorder="1" applyAlignment="1">
      <alignment vertical="center" wrapText="1"/>
    </xf>
    <xf numFmtId="0" fontId="14" fillId="0" borderId="10" xfId="0" applyFont="1" applyBorder="1" applyAlignment="1">
      <alignment vertical="center" wrapText="1"/>
    </xf>
    <xf numFmtId="0" fontId="14" fillId="0" borderId="11" xfId="0" applyFont="1" applyBorder="1" applyAlignment="1">
      <alignment vertical="center" wrapText="1"/>
    </xf>
    <xf numFmtId="0" fontId="16" fillId="0" borderId="7" xfId="0" applyFont="1" applyBorder="1" applyAlignment="1">
      <alignment vertical="center" wrapText="1"/>
    </xf>
    <xf numFmtId="0" fontId="17" fillId="5" borderId="6" xfId="0" applyFont="1" applyFill="1" applyBorder="1" applyAlignment="1">
      <alignment horizontal="right" vertical="center" wrapText="1"/>
    </xf>
    <xf numFmtId="0" fontId="15" fillId="0" borderId="12" xfId="0" applyFont="1" applyBorder="1" applyAlignment="1">
      <alignment vertical="center" wrapText="1"/>
    </xf>
    <xf numFmtId="0" fontId="18" fillId="0" borderId="6" xfId="0" applyFont="1" applyBorder="1" applyAlignment="1">
      <alignment horizontal="right" vertical="center" wrapText="1"/>
    </xf>
    <xf numFmtId="0" fontId="14" fillId="4" borderId="6" xfId="0" applyFont="1" applyFill="1" applyBorder="1" applyAlignment="1">
      <alignment vertical="center" wrapText="1"/>
    </xf>
    <xf numFmtId="0" fontId="17" fillId="4" borderId="6" xfId="0" applyFont="1" applyFill="1" applyBorder="1" applyAlignment="1">
      <alignment horizontal="right" vertical="center" wrapText="1"/>
    </xf>
    <xf numFmtId="0" fontId="14" fillId="6" borderId="6" xfId="0" applyFont="1" applyFill="1" applyBorder="1" applyAlignment="1">
      <alignment vertical="center" wrapText="1"/>
    </xf>
    <xf numFmtId="0" fontId="17" fillId="6" borderId="6" xfId="0" applyFont="1" applyFill="1" applyBorder="1" applyAlignment="1">
      <alignment horizontal="right" vertical="center" wrapText="1"/>
    </xf>
    <xf numFmtId="0" fontId="17" fillId="0" borderId="13" xfId="0" applyFont="1" applyFill="1" applyBorder="1" applyAlignment="1">
      <alignment horizontal="right" vertical="center" wrapText="1"/>
    </xf>
    <xf numFmtId="0" fontId="17" fillId="0" borderId="14" xfId="0" applyFont="1" applyFill="1" applyBorder="1" applyAlignment="1">
      <alignment horizontal="right" vertical="center" wrapText="1"/>
    </xf>
    <xf numFmtId="0" fontId="19" fillId="3" borderId="4" xfId="0" applyFont="1" applyFill="1" applyBorder="1" applyAlignment="1">
      <alignment vertical="center" wrapText="1"/>
    </xf>
    <xf numFmtId="0" fontId="20" fillId="4" borderId="4" xfId="0" applyFont="1" applyFill="1" applyBorder="1" applyAlignment="1">
      <alignment vertical="center" wrapText="1"/>
    </xf>
    <xf numFmtId="0" fontId="0" fillId="7" borderId="15" xfId="0" applyFont="1" applyFill="1" applyBorder="1"/>
    <xf numFmtId="0" fontId="0" fillId="7" borderId="16" xfId="0" applyFont="1" applyFill="1" applyBorder="1"/>
    <xf numFmtId="0" fontId="0" fillId="7" borderId="17" xfId="0" applyFont="1" applyFill="1" applyBorder="1"/>
    <xf numFmtId="0" fontId="0" fillId="0" borderId="0" xfId="0" applyFont="1"/>
    <xf numFmtId="0" fontId="0" fillId="4" borderId="18" xfId="0" applyFont="1" applyFill="1" applyBorder="1"/>
    <xf numFmtId="0" fontId="0" fillId="4" borderId="0" xfId="0" applyFont="1" applyFill="1" applyBorder="1"/>
    <xf numFmtId="0" fontId="0" fillId="4" borderId="19" xfId="0" applyFont="1" applyFill="1" applyBorder="1"/>
    <xf numFmtId="0" fontId="0" fillId="8" borderId="18" xfId="0" applyFont="1" applyFill="1" applyBorder="1"/>
    <xf numFmtId="0" fontId="0" fillId="8" borderId="0" xfId="0" applyFont="1" applyFill="1" applyBorder="1"/>
    <xf numFmtId="0" fontId="0" fillId="8" borderId="19" xfId="0" applyFont="1" applyFill="1" applyBorder="1"/>
    <xf numFmtId="0" fontId="0" fillId="9" borderId="18" xfId="0" applyFont="1" applyFill="1" applyBorder="1"/>
    <xf numFmtId="0" fontId="0" fillId="9" borderId="0" xfId="0" applyFont="1" applyFill="1" applyBorder="1"/>
    <xf numFmtId="0" fontId="0" fillId="9" borderId="19" xfId="0" applyFont="1" applyFill="1" applyBorder="1"/>
    <xf numFmtId="0" fontId="23" fillId="10" borderId="18" xfId="0" applyFont="1" applyFill="1" applyBorder="1"/>
    <xf numFmtId="0" fontId="24" fillId="10" borderId="0" xfId="0" applyFont="1" applyFill="1" applyBorder="1"/>
    <xf numFmtId="0" fontId="24" fillId="10" borderId="19" xfId="0" applyFont="1" applyFill="1" applyBorder="1"/>
    <xf numFmtId="0" fontId="9" fillId="10" borderId="18" xfId="0" applyFont="1" applyFill="1" applyBorder="1"/>
    <xf numFmtId="0" fontId="9" fillId="10" borderId="0" xfId="0" applyFont="1" applyFill="1" applyBorder="1"/>
    <xf numFmtId="0" fontId="9" fillId="10" borderId="19" xfId="0" applyFont="1" applyFill="1" applyBorder="1"/>
    <xf numFmtId="0" fontId="9" fillId="2" borderId="18" xfId="0" applyFont="1" applyFill="1" applyBorder="1"/>
    <xf numFmtId="0" fontId="1" fillId="2" borderId="18" xfId="0" applyFont="1" applyFill="1" applyBorder="1"/>
    <xf numFmtId="0" fontId="1" fillId="10" borderId="0" xfId="0" applyFont="1" applyFill="1" applyBorder="1" applyAlignment="1">
      <alignment horizontal="left" vertical="top" wrapText="1"/>
    </xf>
    <xf numFmtId="0" fontId="25" fillId="10" borderId="19" xfId="0" applyFont="1" applyFill="1" applyBorder="1" applyAlignment="1">
      <alignment horizontal="left" vertical="top" wrapText="1"/>
    </xf>
    <xf numFmtId="0" fontId="9" fillId="10" borderId="0" xfId="42" applyFont="1" applyFill="1" applyBorder="1"/>
    <xf numFmtId="0" fontId="26" fillId="10" borderId="19" xfId="42" applyFont="1" applyFill="1" applyBorder="1"/>
    <xf numFmtId="0" fontId="9" fillId="10" borderId="18" xfId="42" applyFont="1" applyFill="1" applyBorder="1"/>
    <xf numFmtId="0" fontId="9" fillId="10" borderId="0" xfId="42" applyFont="1" applyFill="1" applyBorder="1" applyAlignment="1">
      <alignment horizontal="left"/>
    </xf>
    <xf numFmtId="0" fontId="3" fillId="10" borderId="0" xfId="0" applyFont="1" applyFill="1" applyBorder="1"/>
    <xf numFmtId="0" fontId="3" fillId="10" borderId="19" xfId="0" applyFont="1" applyFill="1" applyBorder="1"/>
    <xf numFmtId="0" fontId="1" fillId="10" borderId="19" xfId="0" applyFont="1" applyFill="1" applyBorder="1"/>
    <xf numFmtId="0" fontId="3" fillId="10" borderId="18" xfId="0" applyFont="1" applyFill="1" applyBorder="1"/>
    <xf numFmtId="0" fontId="0" fillId="10" borderId="0" xfId="0" applyFont="1" applyFill="1" applyBorder="1"/>
    <xf numFmtId="0" fontId="0" fillId="10" borderId="19" xfId="0" applyFont="1" applyFill="1" applyBorder="1"/>
    <xf numFmtId="15" fontId="27" fillId="2" borderId="18" xfId="0" applyNumberFormat="1" applyFont="1" applyFill="1" applyBorder="1" applyAlignment="1">
      <alignment horizontal="left"/>
    </xf>
    <xf numFmtId="0" fontId="0" fillId="10" borderId="18" xfId="0" applyFont="1" applyFill="1" applyBorder="1"/>
    <xf numFmtId="0" fontId="0" fillId="10" borderId="20" xfId="0" applyFont="1" applyFill="1" applyBorder="1"/>
    <xf numFmtId="0" fontId="0" fillId="10" borderId="21" xfId="0" applyFont="1" applyFill="1" applyBorder="1"/>
    <xf numFmtId="0" fontId="0" fillId="10" borderId="22" xfId="0" applyFont="1" applyFill="1" applyBorder="1"/>
    <xf numFmtId="165" fontId="28" fillId="0" borderId="0" xfId="28" applyNumberFormat="1" applyFont="1"/>
    <xf numFmtId="1" fontId="28" fillId="0" borderId="0" xfId="0" applyNumberFormat="1" applyFont="1"/>
    <xf numFmtId="0" fontId="30" fillId="10" borderId="23" xfId="0" applyFont="1" applyFill="1" applyBorder="1" applyAlignment="1">
      <alignment horizontal="center" vertical="center"/>
    </xf>
    <xf numFmtId="0" fontId="30" fillId="10" borderId="24" xfId="0" applyFont="1" applyFill="1" applyBorder="1" applyAlignment="1">
      <alignment horizontal="center" vertical="center"/>
    </xf>
    <xf numFmtId="0" fontId="30" fillId="10" borderId="25" xfId="0" applyFont="1" applyFill="1" applyBorder="1" applyAlignment="1">
      <alignment horizontal="center" vertical="center"/>
    </xf>
    <xf numFmtId="165" fontId="17" fillId="0" borderId="26" xfId="28" applyNumberFormat="1" applyFont="1" applyBorder="1" applyAlignment="1">
      <alignment horizontal="right" vertical="center" wrapText="1"/>
    </xf>
    <xf numFmtId="165" fontId="17" fillId="0" borderId="27" xfId="28" applyNumberFormat="1" applyFont="1" applyBorder="1" applyAlignment="1">
      <alignment horizontal="right" vertical="center" wrapText="1"/>
    </xf>
    <xf numFmtId="165" fontId="17" fillId="5" borderId="28" xfId="28" applyNumberFormat="1" applyFont="1" applyFill="1" applyBorder="1" applyAlignment="1">
      <alignment horizontal="right" vertical="center" wrapText="1"/>
    </xf>
    <xf numFmtId="165" fontId="17" fillId="0" borderId="6" xfId="28" applyNumberFormat="1" applyFont="1" applyBorder="1" applyAlignment="1">
      <alignment horizontal="right" vertical="center" wrapText="1"/>
    </xf>
    <xf numFmtId="165" fontId="17" fillId="5" borderId="6" xfId="28" applyNumberFormat="1" applyFont="1" applyFill="1" applyBorder="1" applyAlignment="1">
      <alignment horizontal="right" vertical="center" wrapText="1"/>
    </xf>
    <xf numFmtId="165" fontId="17" fillId="0" borderId="7" xfId="28" applyNumberFormat="1" applyFont="1" applyBorder="1" applyAlignment="1">
      <alignment horizontal="right" vertical="center" wrapText="1"/>
    </xf>
    <xf numFmtId="165" fontId="17" fillId="5" borderId="26" xfId="28" applyNumberFormat="1" applyFont="1" applyFill="1" applyBorder="1" applyAlignment="1">
      <alignment horizontal="right" vertical="center" wrapText="1"/>
    </xf>
    <xf numFmtId="165" fontId="17" fillId="0" borderId="28" xfId="28" applyNumberFormat="1" applyFont="1" applyBorder="1" applyAlignment="1">
      <alignment horizontal="right" vertical="center" wrapText="1"/>
    </xf>
    <xf numFmtId="165" fontId="17" fillId="3" borderId="26" xfId="28" applyNumberFormat="1" applyFont="1" applyFill="1" applyBorder="1" applyAlignment="1">
      <alignment horizontal="right" vertical="center" wrapText="1"/>
    </xf>
    <xf numFmtId="165" fontId="17" fillId="0" borderId="29" xfId="28" applyNumberFormat="1" applyFont="1" applyBorder="1" applyAlignment="1">
      <alignment horizontal="right" vertical="center" wrapText="1"/>
    </xf>
    <xf numFmtId="165" fontId="17" fillId="0" borderId="30" xfId="28" applyNumberFormat="1" applyFont="1" applyBorder="1" applyAlignment="1">
      <alignment horizontal="right" vertical="center" wrapText="1"/>
    </xf>
    <xf numFmtId="165" fontId="17" fillId="0" borderId="31" xfId="28" applyNumberFormat="1" applyFont="1" applyBorder="1" applyAlignment="1">
      <alignment horizontal="right" vertical="center" wrapText="1"/>
    </xf>
    <xf numFmtId="165" fontId="17" fillId="0" borderId="12" xfId="28" applyNumberFormat="1" applyFont="1" applyBorder="1" applyAlignment="1">
      <alignment horizontal="right" vertical="center" wrapText="1"/>
    </xf>
    <xf numFmtId="165" fontId="17" fillId="3" borderId="6" xfId="28" applyNumberFormat="1" applyFont="1" applyFill="1" applyBorder="1" applyAlignment="1">
      <alignment horizontal="right" vertical="center" wrapText="1"/>
    </xf>
    <xf numFmtId="165" fontId="17" fillId="3" borderId="28" xfId="28" applyNumberFormat="1" applyFont="1" applyFill="1" applyBorder="1" applyAlignment="1">
      <alignment horizontal="right" vertical="center" wrapText="1"/>
    </xf>
    <xf numFmtId="0" fontId="9" fillId="0" borderId="0" xfId="0" applyFont="1" applyFill="1" applyBorder="1" applyAlignment="1">
      <alignment horizontal="center" vertical="center" wrapText="1"/>
    </xf>
    <xf numFmtId="0" fontId="9" fillId="2" borderId="32" xfId="0" applyFont="1" applyFill="1" applyBorder="1" applyAlignment="1">
      <alignment horizontal="center" vertical="center" wrapText="1"/>
    </xf>
    <xf numFmtId="0" fontId="36" fillId="3" borderId="33" xfId="41" applyFont="1" applyFill="1" applyBorder="1" applyAlignment="1">
      <alignment horizontal="center"/>
    </xf>
    <xf numFmtId="0" fontId="36" fillId="0" borderId="33" xfId="41" applyFont="1" applyFill="1" applyBorder="1" applyAlignment="1">
      <alignment horizontal="center"/>
    </xf>
    <xf numFmtId="165" fontId="36" fillId="0" borderId="33" xfId="28" applyNumberFormat="1" applyFont="1" applyFill="1" applyBorder="1" applyAlignment="1"/>
    <xf numFmtId="165" fontId="36" fillId="3" borderId="4" xfId="28" applyNumberFormat="1" applyFont="1" applyFill="1" applyBorder="1" applyAlignment="1">
      <alignment horizontal="center"/>
    </xf>
    <xf numFmtId="0" fontId="1" fillId="0" borderId="0" xfId="0" applyFont="1" applyFill="1"/>
    <xf numFmtId="1" fontId="1" fillId="0" borderId="0" xfId="0" applyNumberFormat="1" applyFont="1" applyFill="1"/>
    <xf numFmtId="0" fontId="9" fillId="0" borderId="0" xfId="0" applyFont="1"/>
    <xf numFmtId="0" fontId="1" fillId="0" borderId="0" xfId="0" applyFont="1"/>
    <xf numFmtId="0" fontId="35" fillId="2" borderId="15" xfId="0" applyFont="1" applyFill="1" applyBorder="1" applyAlignment="1">
      <alignment horizontal="left"/>
    </xf>
    <xf numFmtId="0" fontId="35" fillId="2" borderId="18" xfId="0" applyFont="1" applyFill="1" applyBorder="1" applyAlignment="1">
      <alignment horizontal="left"/>
    </xf>
    <xf numFmtId="0" fontId="35" fillId="3" borderId="0" xfId="41" applyFont="1" applyFill="1" applyBorder="1" applyAlignment="1">
      <alignment horizontal="left" vertical="center"/>
    </xf>
    <xf numFmtId="0" fontId="35" fillId="0" borderId="0" xfId="0" applyFont="1" applyFill="1" applyAlignment="1">
      <alignment horizontal="left"/>
    </xf>
    <xf numFmtId="0" fontId="36" fillId="0" borderId="0" xfId="0" applyFont="1" applyFill="1" applyAlignment="1">
      <alignment horizontal="left"/>
    </xf>
    <xf numFmtId="0" fontId="35" fillId="0" borderId="0" xfId="0" applyFont="1" applyFill="1" applyBorder="1"/>
    <xf numFmtId="0" fontId="36" fillId="3" borderId="0" xfId="0" applyFont="1" applyFill="1" applyAlignment="1">
      <alignment horizontal="left"/>
    </xf>
    <xf numFmtId="0" fontId="36" fillId="0" borderId="0" xfId="0" applyFont="1" applyFill="1"/>
    <xf numFmtId="1" fontId="36" fillId="0" borderId="0" xfId="0" applyNumberFormat="1" applyFont="1" applyFill="1"/>
    <xf numFmtId="3" fontId="36" fillId="0" borderId="34" xfId="0" applyNumberFormat="1" applyFont="1" applyBorder="1"/>
    <xf numFmtId="3" fontId="36" fillId="0" borderId="33" xfId="0" applyNumberFormat="1" applyFont="1" applyBorder="1"/>
    <xf numFmtId="0" fontId="36" fillId="3" borderId="0" xfId="41" applyFont="1" applyFill="1" applyBorder="1" applyAlignment="1">
      <alignment horizontal="center"/>
    </xf>
    <xf numFmtId="3" fontId="35" fillId="0" borderId="34" xfId="0" applyNumberFormat="1" applyFont="1" applyBorder="1"/>
    <xf numFmtId="0" fontId="36" fillId="3" borderId="35" xfId="41" applyFont="1" applyFill="1" applyBorder="1" applyAlignment="1">
      <alignment horizontal="center"/>
    </xf>
    <xf numFmtId="165" fontId="36" fillId="3" borderId="3" xfId="28" applyNumberFormat="1" applyFont="1" applyFill="1" applyBorder="1" applyAlignment="1">
      <alignment horizontal="center"/>
    </xf>
    <xf numFmtId="3" fontId="35" fillId="0" borderId="33" xfId="0" applyNumberFormat="1" applyFont="1" applyBorder="1"/>
    <xf numFmtId="0" fontId="9" fillId="3" borderId="36" xfId="41" applyFont="1" applyFill="1" applyBorder="1" applyAlignment="1">
      <alignment horizontal="center"/>
    </xf>
    <xf numFmtId="0" fontId="9" fillId="3" borderId="37" xfId="41" applyFont="1" applyFill="1" applyBorder="1" applyAlignment="1">
      <alignment horizontal="center"/>
    </xf>
    <xf numFmtId="3" fontId="9" fillId="0" borderId="38" xfId="0" applyNumberFormat="1" applyFont="1" applyBorder="1"/>
    <xf numFmtId="0" fontId="1" fillId="3" borderId="37" xfId="41" applyFont="1" applyFill="1" applyBorder="1" applyAlignment="1">
      <alignment horizontal="center"/>
    </xf>
    <xf numFmtId="3" fontId="1" fillId="0" borderId="33" xfId="0" applyNumberFormat="1" applyFont="1" applyBorder="1"/>
    <xf numFmtId="165" fontId="1" fillId="3" borderId="33" xfId="28" applyNumberFormat="1" applyFont="1" applyFill="1" applyBorder="1" applyAlignment="1">
      <alignment horizontal="center"/>
    </xf>
    <xf numFmtId="0" fontId="9" fillId="11" borderId="23" xfId="0" applyFont="1" applyFill="1" applyBorder="1"/>
    <xf numFmtId="0" fontId="9" fillId="0" borderId="16" xfId="0" applyFont="1" applyFill="1" applyBorder="1" applyAlignment="1"/>
    <xf numFmtId="0" fontId="33" fillId="0" borderId="0" xfId="0" applyFont="1"/>
    <xf numFmtId="0" fontId="9" fillId="0" borderId="25" xfId="0" applyFont="1" applyBorder="1"/>
    <xf numFmtId="0" fontId="9" fillId="0" borderId="23" xfId="0" applyFont="1" applyBorder="1"/>
    <xf numFmtId="0" fontId="1" fillId="0" borderId="39" xfId="0" applyFont="1" applyBorder="1"/>
    <xf numFmtId="0" fontId="1" fillId="0" borderId="33" xfId="0" applyFont="1" applyBorder="1"/>
    <xf numFmtId="0" fontId="1" fillId="0" borderId="26" xfId="0" applyFont="1" applyBorder="1" applyAlignment="1">
      <alignment horizontal="center"/>
    </xf>
    <xf numFmtId="0" fontId="1" fillId="0" borderId="6" xfId="0" applyFont="1" applyBorder="1" applyAlignment="1">
      <alignment horizontal="center"/>
    </xf>
    <xf numFmtId="0" fontId="1" fillId="0" borderId="28" xfId="0" applyFont="1" applyBorder="1" applyAlignment="1">
      <alignment horizontal="center"/>
    </xf>
    <xf numFmtId="0" fontId="1" fillId="0" borderId="0" xfId="0" applyFont="1" applyFill="1" applyBorder="1" applyAlignment="1">
      <alignment horizontal="center"/>
    </xf>
    <xf numFmtId="0" fontId="1" fillId="0" borderId="4" xfId="0" applyFont="1" applyBorder="1"/>
    <xf numFmtId="0" fontId="1" fillId="0" borderId="40" xfId="0" applyFont="1" applyBorder="1"/>
    <xf numFmtId="0" fontId="1" fillId="0" borderId="41" xfId="0" applyFont="1" applyBorder="1"/>
    <xf numFmtId="0" fontId="1" fillId="0" borderId="27" xfId="0" applyFont="1" applyBorder="1" applyAlignment="1">
      <alignment horizontal="center"/>
    </xf>
    <xf numFmtId="0" fontId="1" fillId="0" borderId="30" xfId="0" applyFont="1" applyBorder="1" applyAlignment="1">
      <alignment horizontal="center"/>
    </xf>
    <xf numFmtId="0" fontId="1" fillId="0" borderId="29" xfId="0" applyFont="1" applyBorder="1" applyAlignment="1">
      <alignment horizontal="center"/>
    </xf>
    <xf numFmtId="0" fontId="9" fillId="12" borderId="25" xfId="0" applyFont="1" applyFill="1" applyBorder="1"/>
    <xf numFmtId="0" fontId="9" fillId="0" borderId="4" xfId="0" applyFont="1" applyBorder="1"/>
    <xf numFmtId="0" fontId="9" fillId="0" borderId="16" xfId="0" applyFont="1" applyFill="1" applyBorder="1" applyAlignment="1">
      <alignment horizontal="center"/>
    </xf>
    <xf numFmtId="0" fontId="31" fillId="0" borderId="0" xfId="0" applyFont="1"/>
    <xf numFmtId="0" fontId="38" fillId="13" borderId="6" xfId="0" applyFont="1" applyFill="1" applyBorder="1" applyAlignment="1">
      <alignment horizontal="center" vertical="center"/>
    </xf>
    <xf numFmtId="0" fontId="38" fillId="13" borderId="6" xfId="0" applyFont="1" applyFill="1" applyBorder="1" applyAlignment="1">
      <alignment horizontal="center" vertical="center" wrapText="1"/>
    </xf>
    <xf numFmtId="0" fontId="33" fillId="0" borderId="6" xfId="0" applyFont="1" applyFill="1" applyBorder="1" applyAlignment="1">
      <alignment horizontal="center" vertical="center"/>
    </xf>
    <xf numFmtId="0" fontId="39" fillId="0" borderId="6" xfId="0" applyFont="1" applyBorder="1" applyAlignment="1">
      <alignment vertical="center"/>
    </xf>
    <xf numFmtId="0" fontId="39" fillId="0" borderId="42" xfId="0" applyFont="1" applyBorder="1" applyAlignment="1">
      <alignment vertical="center"/>
    </xf>
    <xf numFmtId="0" fontId="33" fillId="0" borderId="42" xfId="0" applyFont="1" applyFill="1" applyBorder="1" applyAlignment="1">
      <alignment horizontal="center" vertical="center" wrapText="1"/>
    </xf>
    <xf numFmtId="0" fontId="33" fillId="0" borderId="6" xfId="0" applyFont="1" applyBorder="1" applyAlignment="1">
      <alignment horizontal="center"/>
    </xf>
    <xf numFmtId="0" fontId="33" fillId="0" borderId="6" xfId="0" applyFont="1" applyBorder="1"/>
    <xf numFmtId="0" fontId="33" fillId="0" borderId="6" xfId="0" applyFont="1" applyFill="1" applyBorder="1" applyAlignment="1">
      <alignment horizontal="center" vertical="center" wrapText="1"/>
    </xf>
    <xf numFmtId="0" fontId="33" fillId="0" borderId="0" xfId="0" applyFont="1" applyFill="1" applyBorder="1" applyAlignment="1">
      <alignment horizontal="center" vertical="center"/>
    </xf>
    <xf numFmtId="0" fontId="33" fillId="0" borderId="0" xfId="0" applyFont="1" applyFill="1" applyBorder="1" applyAlignment="1">
      <alignment horizontal="center" vertical="center" wrapText="1"/>
    </xf>
    <xf numFmtId="0" fontId="1" fillId="0" borderId="4" xfId="40" applyFont="1" applyBorder="1" applyAlignment="1">
      <alignment vertical="center" wrapText="1"/>
    </xf>
    <xf numFmtId="0" fontId="9" fillId="12" borderId="4" xfId="40" applyFont="1" applyFill="1" applyBorder="1"/>
    <xf numFmtId="0" fontId="9" fillId="3" borderId="4" xfId="40" applyFont="1" applyFill="1" applyBorder="1"/>
    <xf numFmtId="0" fontId="9" fillId="0" borderId="4" xfId="40" applyFont="1" applyBorder="1" applyAlignment="1">
      <alignment vertical="top"/>
    </xf>
    <xf numFmtId="0" fontId="9" fillId="14" borderId="4" xfId="40" applyFont="1" applyFill="1" applyBorder="1"/>
    <xf numFmtId="0" fontId="1" fillId="0" borderId="4" xfId="40" applyFont="1" applyBorder="1" applyAlignment="1">
      <alignment vertical="top" wrapText="1"/>
    </xf>
    <xf numFmtId="0" fontId="9" fillId="15" borderId="4" xfId="40" applyFont="1" applyFill="1" applyBorder="1"/>
    <xf numFmtId="0" fontId="9" fillId="16" borderId="4" xfId="40" applyFont="1" applyFill="1" applyBorder="1"/>
    <xf numFmtId="0" fontId="1" fillId="3" borderId="4" xfId="40" applyFont="1" applyFill="1" applyBorder="1" applyAlignment="1"/>
    <xf numFmtId="0" fontId="9" fillId="3" borderId="23" xfId="41" applyFont="1" applyFill="1" applyBorder="1" applyAlignment="1">
      <alignment horizontal="center"/>
    </xf>
    <xf numFmtId="0" fontId="9" fillId="3" borderId="24" xfId="41" applyFont="1" applyFill="1" applyBorder="1" applyAlignment="1">
      <alignment horizontal="center"/>
    </xf>
    <xf numFmtId="165" fontId="9" fillId="3" borderId="23" xfId="28" applyNumberFormat="1" applyFont="1" applyFill="1" applyBorder="1" applyAlignment="1">
      <alignment horizontal="center"/>
    </xf>
    <xf numFmtId="0" fontId="9" fillId="3" borderId="23" xfId="41" applyFont="1" applyFill="1" applyBorder="1" applyAlignment="1">
      <alignment horizontal="center" vertical="center"/>
    </xf>
    <xf numFmtId="0" fontId="9" fillId="3" borderId="38" xfId="41" applyFont="1" applyFill="1" applyBorder="1" applyAlignment="1">
      <alignment horizontal="center"/>
    </xf>
    <xf numFmtId="0" fontId="9" fillId="3" borderId="12" xfId="41" applyFont="1" applyFill="1" applyBorder="1" applyAlignment="1">
      <alignment horizontal="center"/>
    </xf>
    <xf numFmtId="0" fontId="1" fillId="3" borderId="43" xfId="41" applyFont="1" applyFill="1" applyBorder="1" applyAlignment="1">
      <alignment horizontal="center"/>
    </xf>
    <xf numFmtId="165" fontId="1" fillId="3" borderId="3" xfId="28" applyNumberFormat="1" applyFont="1" applyFill="1" applyBorder="1" applyAlignment="1">
      <alignment horizontal="center"/>
    </xf>
    <xf numFmtId="165" fontId="1" fillId="3" borderId="38" xfId="28" applyNumberFormat="1" applyFont="1" applyFill="1" applyBorder="1" applyAlignment="1">
      <alignment horizontal="center"/>
    </xf>
    <xf numFmtId="165" fontId="1" fillId="3" borderId="44" xfId="28" applyNumberFormat="1" applyFont="1" applyFill="1" applyBorder="1" applyAlignment="1">
      <alignment horizontal="center"/>
    </xf>
    <xf numFmtId="0" fontId="9" fillId="3" borderId="34" xfId="41" applyFont="1" applyFill="1" applyBorder="1" applyAlignment="1">
      <alignment horizontal="center"/>
    </xf>
    <xf numFmtId="0" fontId="1" fillId="3" borderId="12" xfId="41" applyFont="1" applyFill="1" applyBorder="1" applyAlignment="1">
      <alignment horizontal="center"/>
    </xf>
    <xf numFmtId="3" fontId="9" fillId="0" borderId="33" xfId="0" applyNumberFormat="1" applyFont="1" applyBorder="1"/>
    <xf numFmtId="165" fontId="1" fillId="3" borderId="34" xfId="28" applyNumberFormat="1" applyFont="1" applyFill="1" applyBorder="1" applyAlignment="1">
      <alignment horizontal="center"/>
    </xf>
    <xf numFmtId="0" fontId="9" fillId="3" borderId="33" xfId="41" applyFont="1" applyFill="1" applyBorder="1" applyAlignment="1">
      <alignment horizontal="center"/>
    </xf>
    <xf numFmtId="0" fontId="9" fillId="3" borderId="33" xfId="41" applyFont="1" applyFill="1" applyBorder="1" applyAlignment="1">
      <alignment horizontal="center" vertical="center"/>
    </xf>
    <xf numFmtId="0" fontId="9" fillId="3" borderId="41" xfId="41" applyFont="1" applyFill="1" applyBorder="1" applyAlignment="1">
      <alignment horizontal="center" vertical="center"/>
    </xf>
    <xf numFmtId="0" fontId="9" fillId="3" borderId="41" xfId="41" applyFont="1" applyFill="1" applyBorder="1" applyAlignment="1">
      <alignment horizontal="center"/>
    </xf>
    <xf numFmtId="0" fontId="1" fillId="3" borderId="45" xfId="41" applyFont="1" applyFill="1" applyBorder="1" applyAlignment="1">
      <alignment horizontal="center"/>
    </xf>
    <xf numFmtId="3" fontId="1" fillId="0" borderId="36" xfId="0" applyNumberFormat="1" applyFont="1" applyBorder="1"/>
    <xf numFmtId="3" fontId="9" fillId="0" borderId="34" xfId="0" applyNumberFormat="1" applyFont="1" applyBorder="1"/>
    <xf numFmtId="165" fontId="1" fillId="3" borderId="35" xfId="28" applyNumberFormat="1" applyFont="1" applyFill="1" applyBorder="1" applyAlignment="1">
      <alignment horizontal="center"/>
    </xf>
    <xf numFmtId="0" fontId="9" fillId="3" borderId="18" xfId="41" applyFont="1" applyFill="1" applyBorder="1" applyAlignment="1">
      <alignment horizontal="left" vertical="center"/>
    </xf>
    <xf numFmtId="0" fontId="9" fillId="0" borderId="36" xfId="0" applyFont="1" applyBorder="1"/>
    <xf numFmtId="0" fontId="1" fillId="0" borderId="37" xfId="0" applyFont="1" applyBorder="1"/>
    <xf numFmtId="0" fontId="1" fillId="0" borderId="36" xfId="0" applyFont="1" applyBorder="1"/>
    <xf numFmtId="0" fontId="1" fillId="0" borderId="18" xfId="0" applyFont="1" applyBorder="1"/>
    <xf numFmtId="0" fontId="35" fillId="3" borderId="3" xfId="41" applyFont="1" applyFill="1" applyBorder="1" applyAlignment="1">
      <alignment vertical="center"/>
    </xf>
    <xf numFmtId="165" fontId="36" fillId="3" borderId="38" xfId="28" applyNumberFormat="1" applyFont="1" applyFill="1" applyBorder="1" applyAlignment="1">
      <alignment horizontal="center"/>
    </xf>
    <xf numFmtId="0" fontId="35" fillId="3" borderId="4" xfId="41" applyFont="1" applyFill="1" applyBorder="1" applyAlignment="1">
      <alignment vertical="center"/>
    </xf>
    <xf numFmtId="0" fontId="36" fillId="3" borderId="44" xfId="41" applyFont="1" applyFill="1" applyBorder="1" applyAlignment="1">
      <alignment horizontal="center"/>
    </xf>
    <xf numFmtId="0" fontId="35" fillId="3" borderId="33" xfId="41" applyFont="1" applyFill="1" applyBorder="1" applyAlignment="1">
      <alignment horizontal="center" vertical="center"/>
    </xf>
    <xf numFmtId="0" fontId="35" fillId="3" borderId="41" xfId="41" applyFont="1" applyFill="1" applyBorder="1" applyAlignment="1">
      <alignment horizontal="center" vertical="center"/>
    </xf>
    <xf numFmtId="3" fontId="36" fillId="0" borderId="41" xfId="0" applyNumberFormat="1" applyFont="1" applyBorder="1"/>
    <xf numFmtId="0" fontId="35" fillId="3" borderId="5" xfId="41" applyFont="1" applyFill="1" applyBorder="1" applyAlignment="1">
      <alignment vertical="center"/>
    </xf>
    <xf numFmtId="0" fontId="1" fillId="3" borderId="46" xfId="41" applyFont="1" applyFill="1" applyBorder="1" applyAlignment="1">
      <alignment horizontal="center"/>
    </xf>
    <xf numFmtId="165" fontId="1" fillId="3" borderId="47" xfId="28" applyNumberFormat="1" applyFont="1" applyFill="1" applyBorder="1" applyAlignment="1">
      <alignment horizontal="center"/>
    </xf>
    <xf numFmtId="165" fontId="36" fillId="3" borderId="36" xfId="28" applyNumberFormat="1" applyFont="1" applyFill="1" applyBorder="1" applyAlignment="1">
      <alignment horizontal="center"/>
    </xf>
    <xf numFmtId="0" fontId="1" fillId="3" borderId="48" xfId="41" applyFont="1" applyFill="1" applyBorder="1" applyAlignment="1">
      <alignment horizontal="center"/>
    </xf>
    <xf numFmtId="165" fontId="1" fillId="3" borderId="49" xfId="28" applyNumberFormat="1" applyFont="1" applyFill="1" applyBorder="1" applyAlignment="1">
      <alignment horizontal="center"/>
    </xf>
    <xf numFmtId="165" fontId="36" fillId="3" borderId="34" xfId="28" applyNumberFormat="1" applyFont="1" applyFill="1" applyBorder="1" applyAlignment="1">
      <alignment horizontal="center"/>
    </xf>
    <xf numFmtId="0" fontId="1" fillId="3" borderId="15" xfId="41" applyFont="1" applyFill="1" applyBorder="1" applyAlignment="1">
      <alignment horizontal="center"/>
    </xf>
    <xf numFmtId="165" fontId="1" fillId="3" borderId="17" xfId="28" applyNumberFormat="1" applyFont="1" applyFill="1" applyBorder="1" applyAlignment="1">
      <alignment horizontal="center"/>
    </xf>
    <xf numFmtId="0" fontId="1" fillId="3" borderId="39" xfId="41" applyFont="1" applyFill="1" applyBorder="1" applyAlignment="1">
      <alignment horizontal="center"/>
    </xf>
    <xf numFmtId="0" fontId="1" fillId="3" borderId="50" xfId="41" applyFont="1" applyFill="1" applyBorder="1" applyAlignment="1">
      <alignment horizontal="center"/>
    </xf>
    <xf numFmtId="0" fontId="35" fillId="3" borderId="15" xfId="41" applyFont="1" applyFill="1" applyBorder="1" applyAlignment="1">
      <alignment vertical="center"/>
    </xf>
    <xf numFmtId="0" fontId="35" fillId="3" borderId="18" xfId="41" applyFont="1" applyFill="1" applyBorder="1" applyAlignment="1">
      <alignment vertical="center"/>
    </xf>
    <xf numFmtId="0" fontId="35" fillId="3" borderId="20" xfId="41" applyFont="1" applyFill="1" applyBorder="1" applyAlignment="1">
      <alignment vertical="center"/>
    </xf>
    <xf numFmtId="0" fontId="34" fillId="0" borderId="0" xfId="0" applyFont="1" applyBorder="1"/>
    <xf numFmtId="0" fontId="33" fillId="0" borderId="0" xfId="0" applyFont="1" applyBorder="1"/>
    <xf numFmtId="3" fontId="33" fillId="0" borderId="0" xfId="0" applyNumberFormat="1" applyFont="1" applyBorder="1"/>
    <xf numFmtId="0" fontId="35" fillId="2" borderId="0" xfId="0" applyFont="1" applyFill="1" applyBorder="1" applyAlignment="1">
      <alignment horizontal="left"/>
    </xf>
    <xf numFmtId="0" fontId="36" fillId="0" borderId="0" xfId="0" applyFont="1"/>
    <xf numFmtId="165" fontId="36" fillId="0" borderId="0" xfId="28" applyNumberFormat="1" applyFont="1"/>
    <xf numFmtId="0" fontId="35" fillId="2" borderId="0" xfId="0" applyFont="1" applyFill="1" applyBorder="1" applyAlignment="1"/>
    <xf numFmtId="165" fontId="35" fillId="2" borderId="0" xfId="28" applyNumberFormat="1" applyFont="1" applyFill="1" applyBorder="1" applyAlignment="1">
      <alignment horizontal="center"/>
    </xf>
    <xf numFmtId="0" fontId="36" fillId="2" borderId="0" xfId="0" applyFont="1" applyFill="1" applyBorder="1" applyAlignment="1">
      <alignment horizontal="left"/>
    </xf>
    <xf numFmtId="0" fontId="36" fillId="2" borderId="0" xfId="0" applyFont="1" applyFill="1" applyBorder="1"/>
    <xf numFmtId="0" fontId="39" fillId="0" borderId="0" xfId="0" applyFont="1" applyBorder="1" applyAlignment="1">
      <alignment vertical="center"/>
    </xf>
    <xf numFmtId="0" fontId="36" fillId="0" borderId="0" xfId="0" applyFont="1" applyBorder="1"/>
    <xf numFmtId="0" fontId="35" fillId="0" borderId="25" xfId="0" applyFont="1" applyBorder="1"/>
    <xf numFmtId="0" fontId="35" fillId="0" borderId="23" xfId="0" applyFont="1" applyBorder="1" applyAlignment="1">
      <alignment horizontal="center" vertical="center"/>
    </xf>
    <xf numFmtId="0" fontId="35" fillId="0" borderId="25" xfId="0" applyFont="1" applyBorder="1" applyAlignment="1">
      <alignment horizontal="center"/>
    </xf>
    <xf numFmtId="0" fontId="35" fillId="0" borderId="23" xfId="0" applyFont="1" applyBorder="1" applyAlignment="1">
      <alignment horizontal="center"/>
    </xf>
    <xf numFmtId="0" fontId="35" fillId="0" borderId="4" xfId="0" applyFont="1" applyBorder="1" applyAlignment="1">
      <alignment horizontal="center"/>
    </xf>
    <xf numFmtId="0" fontId="36" fillId="0" borderId="46" xfId="0" applyFont="1" applyFill="1" applyBorder="1" applyAlignment="1">
      <alignment horizontal="center"/>
    </xf>
    <xf numFmtId="0" fontId="35" fillId="0" borderId="46" xfId="0" applyFont="1" applyFill="1" applyBorder="1" applyAlignment="1">
      <alignment horizontal="center"/>
    </xf>
    <xf numFmtId="3" fontId="35" fillId="0" borderId="38" xfId="0" applyNumberFormat="1" applyFont="1" applyFill="1" applyBorder="1" applyAlignment="1">
      <alignment horizontal="center"/>
    </xf>
    <xf numFmtId="0" fontId="36" fillId="0" borderId="38" xfId="0" applyFont="1" applyFill="1" applyBorder="1" applyAlignment="1">
      <alignment horizontal="center"/>
    </xf>
    <xf numFmtId="0" fontId="36" fillId="14" borderId="0" xfId="0" applyFont="1" applyFill="1"/>
    <xf numFmtId="1" fontId="36" fillId="0" borderId="0" xfId="0" applyNumberFormat="1" applyFont="1"/>
    <xf numFmtId="0" fontId="36" fillId="0" borderId="39" xfId="0" applyFont="1" applyFill="1" applyBorder="1" applyAlignment="1">
      <alignment horizontal="center"/>
    </xf>
    <xf numFmtId="0" fontId="36" fillId="0" borderId="50" xfId="0" applyFont="1" applyFill="1" applyBorder="1" applyAlignment="1">
      <alignment horizontal="center"/>
    </xf>
    <xf numFmtId="3" fontId="36" fillId="0" borderId="33" xfId="0" applyNumberFormat="1" applyFont="1" applyFill="1" applyBorder="1" applyAlignment="1">
      <alignment horizontal="center"/>
    </xf>
    <xf numFmtId="0" fontId="36" fillId="0" borderId="33" xfId="0" applyFont="1" applyFill="1" applyBorder="1" applyAlignment="1">
      <alignment horizontal="center"/>
    </xf>
    <xf numFmtId="0" fontId="35" fillId="0" borderId="33" xfId="0" applyFont="1" applyFill="1" applyBorder="1" applyAlignment="1">
      <alignment horizontal="center"/>
    </xf>
    <xf numFmtId="3" fontId="35" fillId="0" borderId="33" xfId="0" applyNumberFormat="1" applyFont="1" applyFill="1" applyBorder="1" applyAlignment="1">
      <alignment horizontal="center"/>
    </xf>
    <xf numFmtId="0" fontId="36" fillId="0" borderId="36" xfId="0" applyFont="1" applyFill="1" applyBorder="1" applyAlignment="1">
      <alignment horizontal="center"/>
    </xf>
    <xf numFmtId="0" fontId="36" fillId="0" borderId="41" xfId="0" applyFont="1" applyFill="1" applyBorder="1" applyAlignment="1">
      <alignment horizontal="center"/>
    </xf>
    <xf numFmtId="0" fontId="36" fillId="17" borderId="0" xfId="0" applyFont="1" applyFill="1"/>
    <xf numFmtId="0" fontId="1" fillId="17" borderId="0" xfId="0" applyFont="1" applyFill="1"/>
    <xf numFmtId="1" fontId="36" fillId="17" borderId="0" xfId="0" applyNumberFormat="1" applyFont="1" applyFill="1"/>
    <xf numFmtId="0" fontId="36" fillId="0" borderId="18" xfId="0" applyFont="1" applyFill="1" applyBorder="1" applyAlignment="1">
      <alignment horizontal="center"/>
    </xf>
    <xf numFmtId="0" fontId="35" fillId="0" borderId="18" xfId="0" applyFont="1" applyFill="1" applyBorder="1" applyAlignment="1">
      <alignment horizontal="center"/>
    </xf>
    <xf numFmtId="3" fontId="35" fillId="0" borderId="4" xfId="0" applyNumberFormat="1" applyFont="1" applyFill="1" applyBorder="1" applyAlignment="1">
      <alignment horizontal="center"/>
    </xf>
    <xf numFmtId="0" fontId="35" fillId="0" borderId="34" xfId="0" applyFont="1" applyFill="1" applyBorder="1" applyAlignment="1">
      <alignment horizontal="center"/>
    </xf>
    <xf numFmtId="3" fontId="35" fillId="0" borderId="34" xfId="0" applyNumberFormat="1" applyFont="1" applyFill="1" applyBorder="1" applyAlignment="1">
      <alignment horizontal="center"/>
    </xf>
    <xf numFmtId="0" fontId="36" fillId="0" borderId="3" xfId="0" applyFont="1" applyFill="1" applyBorder="1" applyAlignment="1">
      <alignment horizontal="center"/>
    </xf>
    <xf numFmtId="0" fontId="36" fillId="0" borderId="51" xfId="0" applyFont="1" applyFill="1" applyBorder="1" applyAlignment="1">
      <alignment horizontal="center"/>
    </xf>
    <xf numFmtId="3" fontId="36" fillId="0" borderId="36" xfId="0" applyNumberFormat="1" applyFont="1" applyFill="1" applyBorder="1" applyAlignment="1">
      <alignment horizontal="center"/>
    </xf>
    <xf numFmtId="0" fontId="36" fillId="0" borderId="40" xfId="0" applyFont="1" applyFill="1" applyBorder="1" applyAlignment="1">
      <alignment horizontal="center"/>
    </xf>
    <xf numFmtId="3" fontId="36" fillId="0" borderId="41" xfId="0" applyNumberFormat="1" applyFont="1" applyFill="1" applyBorder="1" applyAlignment="1">
      <alignment horizontal="center"/>
    </xf>
    <xf numFmtId="0" fontId="36" fillId="0" borderId="12" xfId="0" applyFont="1" applyFill="1" applyBorder="1" applyAlignment="1">
      <alignment horizontal="center"/>
    </xf>
    <xf numFmtId="0" fontId="35" fillId="0" borderId="50" xfId="0" applyFont="1" applyFill="1" applyBorder="1" applyAlignment="1">
      <alignment horizontal="center"/>
    </xf>
    <xf numFmtId="0" fontId="36" fillId="0" borderId="0" xfId="0" applyFont="1" applyFill="1" applyBorder="1" applyAlignment="1">
      <alignment horizontal="center"/>
    </xf>
    <xf numFmtId="0" fontId="36" fillId="0" borderId="37" xfId="0" applyFont="1" applyFill="1" applyBorder="1" applyAlignment="1">
      <alignment horizontal="center"/>
    </xf>
    <xf numFmtId="0" fontId="36" fillId="0" borderId="45" xfId="0" applyFont="1" applyFill="1" applyBorder="1" applyAlignment="1">
      <alignment horizontal="center"/>
    </xf>
    <xf numFmtId="0" fontId="35" fillId="0" borderId="0" xfId="0" applyFont="1" applyFill="1" applyBorder="1" applyAlignment="1">
      <alignment horizontal="center" vertical="center"/>
    </xf>
    <xf numFmtId="0" fontId="35" fillId="3" borderId="0" xfId="0" applyFont="1" applyFill="1" applyAlignment="1">
      <alignment horizontal="left"/>
    </xf>
    <xf numFmtId="0" fontId="35" fillId="3" borderId="0" xfId="0" applyFont="1" applyFill="1" applyBorder="1" applyAlignment="1">
      <alignment horizontal="left"/>
    </xf>
    <xf numFmtId="0" fontId="36" fillId="3" borderId="0" xfId="0" applyFont="1" applyFill="1" applyBorder="1"/>
    <xf numFmtId="0" fontId="35" fillId="3" borderId="0" xfId="0" applyFont="1" applyFill="1" applyBorder="1" applyAlignment="1">
      <alignment vertical="center" wrapText="1"/>
    </xf>
    <xf numFmtId="0" fontId="35" fillId="3" borderId="0" xfId="0" applyFont="1" applyFill="1" applyBorder="1"/>
    <xf numFmtId="0" fontId="35" fillId="3" borderId="0" xfId="0" applyFont="1" applyFill="1" applyBorder="1" applyAlignment="1">
      <alignment wrapText="1"/>
    </xf>
    <xf numFmtId="0" fontId="35" fillId="3" borderId="0" xfId="0" applyFont="1" applyFill="1"/>
    <xf numFmtId="0" fontId="35" fillId="11" borderId="25" xfId="0" applyFont="1" applyFill="1" applyBorder="1" applyAlignment="1">
      <alignment horizontal="center" wrapText="1"/>
    </xf>
    <xf numFmtId="0" fontId="35" fillId="11" borderId="23" xfId="0" applyFont="1" applyFill="1" applyBorder="1" applyAlignment="1">
      <alignment horizontal="center" wrapText="1"/>
    </xf>
    <xf numFmtId="0" fontId="35" fillId="12" borderId="23" xfId="0" applyFont="1" applyFill="1" applyBorder="1" applyAlignment="1">
      <alignment horizontal="center" wrapText="1"/>
    </xf>
    <xf numFmtId="165" fontId="36" fillId="0" borderId="0" xfId="0" applyNumberFormat="1" applyFont="1"/>
    <xf numFmtId="0" fontId="35" fillId="0" borderId="23" xfId="0" applyFont="1" applyBorder="1"/>
    <xf numFmtId="0" fontId="35" fillId="0" borderId="3" xfId="0" applyFont="1" applyBorder="1"/>
    <xf numFmtId="0" fontId="36" fillId="0" borderId="4" xfId="0" applyFont="1" applyBorder="1"/>
    <xf numFmtId="0" fontId="35" fillId="0" borderId="4" xfId="0" applyFont="1" applyBorder="1"/>
    <xf numFmtId="0" fontId="36" fillId="0" borderId="15" xfId="0" applyFont="1" applyFill="1" applyBorder="1" applyAlignment="1">
      <alignment horizontal="center"/>
    </xf>
    <xf numFmtId="0" fontId="36" fillId="0" borderId="5" xfId="0" applyFont="1" applyBorder="1"/>
    <xf numFmtId="0" fontId="35" fillId="0" borderId="0" xfId="0" applyFont="1"/>
    <xf numFmtId="0" fontId="43" fillId="0" borderId="0" xfId="0" applyFont="1"/>
    <xf numFmtId="0" fontId="35" fillId="0" borderId="20" xfId="0" applyFont="1" applyBorder="1" applyAlignment="1">
      <alignment horizontal="center"/>
    </xf>
    <xf numFmtId="0" fontId="35" fillId="0" borderId="5" xfId="0" applyFont="1" applyBorder="1" applyAlignment="1">
      <alignment horizontal="center"/>
    </xf>
    <xf numFmtId="0" fontId="44" fillId="0" borderId="24" xfId="0" applyFont="1" applyBorder="1" applyAlignment="1">
      <alignment vertical="center"/>
    </xf>
    <xf numFmtId="0" fontId="35" fillId="3" borderId="3" xfId="0" applyFont="1" applyFill="1" applyBorder="1"/>
    <xf numFmtId="0" fontId="45" fillId="0" borderId="38" xfId="0" applyFont="1" applyBorder="1" applyAlignment="1">
      <alignment horizontal="center" vertical="center"/>
    </xf>
    <xf numFmtId="0" fontId="36" fillId="0" borderId="43" xfId="0" applyFont="1" applyFill="1" applyBorder="1" applyAlignment="1">
      <alignment horizontal="center"/>
    </xf>
    <xf numFmtId="0" fontId="36" fillId="0" borderId="47" xfId="0" applyFont="1" applyFill="1" applyBorder="1" applyAlignment="1">
      <alignment horizontal="center"/>
    </xf>
    <xf numFmtId="0" fontId="39" fillId="0" borderId="5" xfId="0" applyFont="1" applyBorder="1" applyAlignment="1">
      <alignment vertical="center"/>
    </xf>
    <xf numFmtId="0" fontId="44" fillId="0" borderId="22" xfId="0" applyFont="1" applyBorder="1" applyAlignment="1">
      <alignment horizontal="right" vertical="center"/>
    </xf>
    <xf numFmtId="0" fontId="44" fillId="0" borderId="22" xfId="0" applyFont="1" applyBorder="1" applyAlignment="1">
      <alignment vertical="center"/>
    </xf>
    <xf numFmtId="0" fontId="36" fillId="3" borderId="4" xfId="0" applyFont="1" applyFill="1" applyBorder="1"/>
    <xf numFmtId="0" fontId="45" fillId="0" borderId="33" xfId="0" applyFont="1" applyBorder="1" applyAlignment="1">
      <alignment horizontal="center" vertical="center"/>
    </xf>
    <xf numFmtId="0" fontId="36" fillId="0" borderId="44" xfId="0" applyFont="1" applyFill="1" applyBorder="1" applyAlignment="1">
      <alignment horizontal="center"/>
    </xf>
    <xf numFmtId="0" fontId="35" fillId="3" borderId="4" xfId="0" applyFont="1" applyFill="1" applyBorder="1"/>
    <xf numFmtId="0" fontId="36" fillId="0" borderId="4" xfId="0" applyFont="1" applyFill="1" applyBorder="1" applyAlignment="1">
      <alignment horizontal="center"/>
    </xf>
    <xf numFmtId="0" fontId="36" fillId="0" borderId="35" xfId="0" applyFont="1" applyFill="1" applyBorder="1" applyAlignment="1">
      <alignment horizontal="center"/>
    </xf>
    <xf numFmtId="0" fontId="44" fillId="0" borderId="0" xfId="0" applyFont="1" applyBorder="1" applyAlignment="1">
      <alignment vertical="center"/>
    </xf>
    <xf numFmtId="0" fontId="44" fillId="0" borderId="0" xfId="0" applyFont="1" applyBorder="1" applyAlignment="1">
      <alignment horizontal="right" vertical="center"/>
    </xf>
    <xf numFmtId="0" fontId="45" fillId="0" borderId="12" xfId="0" applyFont="1" applyBorder="1" applyAlignment="1">
      <alignment horizontal="center" vertical="center"/>
    </xf>
    <xf numFmtId="0" fontId="45" fillId="0" borderId="44" xfId="0" applyFont="1" applyBorder="1" applyAlignment="1">
      <alignment horizontal="center" vertical="center"/>
    </xf>
    <xf numFmtId="0" fontId="36" fillId="3" borderId="5" xfId="0" applyFont="1" applyFill="1" applyBorder="1"/>
    <xf numFmtId="0" fontId="36" fillId="0" borderId="20" xfId="0" applyFont="1" applyFill="1" applyBorder="1" applyAlignment="1">
      <alignment horizontal="center"/>
    </xf>
    <xf numFmtId="0" fontId="36" fillId="0" borderId="5" xfId="0" applyFont="1" applyFill="1" applyBorder="1" applyAlignment="1">
      <alignment horizontal="center"/>
    </xf>
    <xf numFmtId="0" fontId="36" fillId="0" borderId="22" xfId="0" applyFont="1" applyFill="1" applyBorder="1" applyAlignment="1">
      <alignment horizontal="center"/>
    </xf>
    <xf numFmtId="0" fontId="36" fillId="0" borderId="21" xfId="0" applyFont="1" applyFill="1" applyBorder="1" applyAlignment="1">
      <alignment horizontal="center"/>
    </xf>
    <xf numFmtId="0" fontId="44" fillId="0" borderId="23" xfId="0" applyFont="1" applyBorder="1" applyAlignment="1">
      <alignment vertical="center"/>
    </xf>
    <xf numFmtId="0" fontId="45" fillId="0" borderId="39" xfId="0" applyFont="1" applyBorder="1" applyAlignment="1">
      <alignment horizontal="center" vertical="center"/>
    </xf>
    <xf numFmtId="0" fontId="44" fillId="0" borderId="5" xfId="0" applyFont="1" applyBorder="1" applyAlignment="1">
      <alignment vertical="center"/>
    </xf>
    <xf numFmtId="0" fontId="45" fillId="0" borderId="46" xfId="0" applyFont="1" applyBorder="1" applyAlignment="1">
      <alignment horizontal="center" vertical="center"/>
    </xf>
    <xf numFmtId="0" fontId="36" fillId="0" borderId="52" xfId="0" applyFont="1" applyFill="1" applyBorder="1" applyAlignment="1">
      <alignment horizontal="center"/>
    </xf>
    <xf numFmtId="0" fontId="36" fillId="0" borderId="19" xfId="0" applyFont="1" applyFill="1" applyBorder="1" applyAlignment="1">
      <alignment horizontal="center"/>
    </xf>
    <xf numFmtId="0" fontId="36" fillId="0" borderId="0" xfId="41" applyFont="1" applyFill="1"/>
    <xf numFmtId="0" fontId="36" fillId="0" borderId="0" xfId="41" applyFont="1" applyFill="1" applyBorder="1"/>
    <xf numFmtId="0" fontId="47" fillId="0" borderId="0" xfId="0" applyFont="1"/>
    <xf numFmtId="0" fontId="36" fillId="0" borderId="4" xfId="0" applyFont="1" applyFill="1" applyBorder="1" applyAlignment="1">
      <alignment vertical="center"/>
    </xf>
    <xf numFmtId="0" fontId="9" fillId="3" borderId="18" xfId="0" applyFont="1" applyFill="1" applyBorder="1" applyAlignment="1">
      <alignment vertical="top" wrapText="1"/>
    </xf>
    <xf numFmtId="0" fontId="9" fillId="3" borderId="36" xfId="40" applyFont="1" applyFill="1" applyBorder="1" applyAlignment="1">
      <alignment horizontal="left" vertical="center" wrapText="1"/>
    </xf>
    <xf numFmtId="0" fontId="9" fillId="0" borderId="4" xfId="40" applyFont="1" applyBorder="1" applyAlignment="1">
      <alignment vertical="center" wrapText="1"/>
    </xf>
    <xf numFmtId="0" fontId="9" fillId="3" borderId="4" xfId="40" applyFont="1" applyFill="1" applyBorder="1" applyAlignment="1">
      <alignment horizontal="left" vertical="center" wrapText="1"/>
    </xf>
    <xf numFmtId="0" fontId="1" fillId="0" borderId="4" xfId="40" applyFont="1" applyFill="1" applyBorder="1" applyAlignment="1">
      <alignment vertical="center" wrapText="1"/>
    </xf>
    <xf numFmtId="0" fontId="9" fillId="3" borderId="4" xfId="40" applyFont="1" applyFill="1" applyBorder="1" applyAlignment="1">
      <alignment horizontal="center" vertical="center" wrapText="1"/>
    </xf>
    <xf numFmtId="0" fontId="9" fillId="11" borderId="4" xfId="40" applyFont="1" applyFill="1" applyBorder="1" applyAlignment="1">
      <alignment vertical="center" wrapText="1"/>
    </xf>
    <xf numFmtId="0" fontId="1" fillId="3" borderId="4" xfId="40" applyFont="1" applyFill="1" applyBorder="1" applyAlignment="1">
      <alignment horizontal="center" vertical="center" wrapText="1"/>
    </xf>
    <xf numFmtId="0" fontId="9" fillId="18" borderId="4" xfId="40" applyFont="1" applyFill="1" applyBorder="1" applyAlignment="1">
      <alignment vertical="center" wrapText="1"/>
    </xf>
    <xf numFmtId="0" fontId="9" fillId="3" borderId="18" xfId="0" applyFont="1" applyFill="1" applyBorder="1"/>
    <xf numFmtId="0" fontId="9" fillId="3" borderId="4" xfId="0" applyFont="1" applyFill="1" applyBorder="1" applyAlignment="1">
      <alignment vertical="top" wrapText="1"/>
    </xf>
    <xf numFmtId="0" fontId="49" fillId="3" borderId="19" xfId="0" applyFont="1" applyFill="1" applyBorder="1" applyAlignment="1">
      <alignment vertical="center" wrapText="1"/>
    </xf>
    <xf numFmtId="0" fontId="1" fillId="3" borderId="19" xfId="0" applyFont="1" applyFill="1" applyBorder="1" applyAlignment="1">
      <alignment vertical="center" wrapText="1"/>
    </xf>
    <xf numFmtId="0" fontId="36" fillId="0" borderId="0" xfId="41" applyFont="1" applyFill="1" applyAlignment="1"/>
    <xf numFmtId="0" fontId="9" fillId="11" borderId="4" xfId="40" applyFont="1" applyFill="1" applyBorder="1"/>
    <xf numFmtId="0" fontId="32" fillId="0" borderId="0" xfId="0" applyFont="1" applyAlignment="1">
      <alignment vertical="center"/>
    </xf>
    <xf numFmtId="0" fontId="9" fillId="18" borderId="4" xfId="40" applyFont="1" applyFill="1" applyBorder="1"/>
    <xf numFmtId="0" fontId="9" fillId="3" borderId="18" xfId="0" applyFont="1" applyFill="1" applyBorder="1" applyAlignment="1">
      <alignment vertical="center"/>
    </xf>
    <xf numFmtId="0" fontId="1" fillId="3" borderId="5" xfId="40" applyFont="1" applyFill="1" applyBorder="1" applyAlignment="1"/>
    <xf numFmtId="0" fontId="36" fillId="0" borderId="0" xfId="41" applyFont="1" applyFill="1" applyAlignment="1">
      <alignment vertical="center"/>
    </xf>
    <xf numFmtId="0" fontId="35" fillId="0" borderId="18" xfId="41" applyFont="1" applyFill="1" applyBorder="1"/>
    <xf numFmtId="0" fontId="36" fillId="0" borderId="18" xfId="41" applyFont="1" applyFill="1" applyBorder="1" applyAlignment="1">
      <alignment vertical="center"/>
    </xf>
    <xf numFmtId="0" fontId="36" fillId="0" borderId="18" xfId="41" applyFont="1" applyFill="1" applyBorder="1"/>
    <xf numFmtId="0" fontId="35" fillId="0" borderId="0" xfId="41" applyFont="1" applyFill="1"/>
    <xf numFmtId="0" fontId="1" fillId="0" borderId="21" xfId="0" applyFont="1" applyFill="1" applyBorder="1" applyAlignment="1">
      <alignment horizontal="center"/>
    </xf>
    <xf numFmtId="0" fontId="1" fillId="0" borderId="0" xfId="0" applyFont="1" applyBorder="1"/>
    <xf numFmtId="0" fontId="1" fillId="0" borderId="0" xfId="0" applyFont="1" applyFill="1" applyBorder="1"/>
    <xf numFmtId="0" fontId="35" fillId="0" borderId="0" xfId="0" applyFont="1" applyFill="1" applyBorder="1" applyAlignment="1">
      <alignment wrapText="1"/>
    </xf>
    <xf numFmtId="0" fontId="9" fillId="0" borderId="23" xfId="0" applyFont="1" applyBorder="1" applyAlignment="1">
      <alignment horizontal="left"/>
    </xf>
    <xf numFmtId="0" fontId="1" fillId="0" borderId="33" xfId="0" applyFont="1" applyBorder="1" applyAlignment="1">
      <alignment horizontal="left"/>
    </xf>
    <xf numFmtId="0" fontId="1" fillId="0" borderId="51" xfId="0" applyFont="1" applyBorder="1"/>
    <xf numFmtId="0" fontId="1" fillId="0" borderId="36" xfId="0" applyFont="1" applyBorder="1" applyAlignment="1">
      <alignment horizontal="left"/>
    </xf>
    <xf numFmtId="0" fontId="1" fillId="0" borderId="41" xfId="0" applyFont="1" applyBorder="1" applyAlignment="1">
      <alignment horizontal="left"/>
    </xf>
    <xf numFmtId="0" fontId="1" fillId="0" borderId="27" xfId="0" applyFont="1" applyBorder="1"/>
    <xf numFmtId="0" fontId="1" fillId="0" borderId="30" xfId="0" applyFont="1" applyBorder="1"/>
    <xf numFmtId="0" fontId="1" fillId="0" borderId="29" xfId="0" applyFont="1" applyBorder="1"/>
    <xf numFmtId="0" fontId="9" fillId="0" borderId="4" xfId="0" applyFont="1" applyBorder="1" applyAlignment="1">
      <alignment horizontal="left"/>
    </xf>
    <xf numFmtId="0" fontId="9" fillId="0" borderId="0" xfId="0" applyFont="1" applyFill="1" applyBorder="1" applyAlignment="1">
      <alignment horizontal="center"/>
    </xf>
    <xf numFmtId="0" fontId="9" fillId="0" borderId="0" xfId="0" applyFont="1" applyFill="1" applyBorder="1" applyAlignment="1"/>
    <xf numFmtId="0" fontId="50" fillId="0" borderId="0" xfId="0" applyFont="1" applyFill="1" applyBorder="1" applyAlignment="1">
      <alignment vertical="center" wrapText="1"/>
    </xf>
    <xf numFmtId="0" fontId="50" fillId="0" borderId="0" xfId="0" applyFont="1" applyFill="1" applyBorder="1" applyAlignment="1">
      <alignment horizontal="right" vertical="center" wrapText="1"/>
    </xf>
    <xf numFmtId="1" fontId="50" fillId="0" borderId="0" xfId="0" applyNumberFormat="1" applyFont="1" applyFill="1" applyBorder="1" applyAlignment="1">
      <alignment horizontal="right" vertical="center" wrapText="1"/>
    </xf>
    <xf numFmtId="0" fontId="35" fillId="10" borderId="8" xfId="0" applyFont="1" applyFill="1" applyBorder="1" applyAlignment="1">
      <alignment vertical="center"/>
    </xf>
    <xf numFmtId="0" fontId="35" fillId="10" borderId="9" xfId="0" applyFont="1" applyFill="1" applyBorder="1" applyAlignment="1">
      <alignment vertical="center"/>
    </xf>
    <xf numFmtId="0" fontId="35" fillId="10" borderId="8" xfId="0" applyFont="1" applyFill="1" applyBorder="1" applyAlignment="1">
      <alignment vertical="center" wrapText="1"/>
    </xf>
    <xf numFmtId="0" fontId="35" fillId="10" borderId="10" xfId="0" applyFont="1" applyFill="1" applyBorder="1" applyAlignment="1">
      <alignment horizontal="center" vertical="center"/>
    </xf>
    <xf numFmtId="0" fontId="35" fillId="10" borderId="9" xfId="0" applyFont="1" applyFill="1" applyBorder="1" applyAlignment="1">
      <alignment horizontal="center" vertical="center"/>
    </xf>
    <xf numFmtId="0" fontId="1" fillId="0" borderId="26" xfId="0" applyFont="1" applyBorder="1" applyAlignment="1">
      <alignment horizontal="center" vertical="center" wrapText="1"/>
    </xf>
    <xf numFmtId="0" fontId="1" fillId="0" borderId="28" xfId="0" applyFont="1" applyBorder="1" applyAlignment="1">
      <alignment horizontal="center" vertical="center" wrapText="1"/>
    </xf>
    <xf numFmtId="0" fontId="9" fillId="0" borderId="6" xfId="0" applyFont="1" applyBorder="1" applyAlignment="1">
      <alignment horizontal="center" vertical="center" wrapText="1"/>
    </xf>
    <xf numFmtId="0" fontId="9" fillId="0" borderId="28"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29"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0" xfId="0" applyFont="1" applyAlignment="1">
      <alignment horizontal="left" wrapText="1"/>
    </xf>
    <xf numFmtId="0" fontId="42" fillId="0" borderId="0" xfId="0" applyFont="1" applyFill="1" applyBorder="1" applyAlignment="1">
      <alignment horizontal="center" vertical="center"/>
    </xf>
    <xf numFmtId="0" fontId="9" fillId="19" borderId="15" xfId="0" applyFont="1" applyFill="1" applyBorder="1" applyAlignment="1">
      <alignment horizontal="center"/>
    </xf>
    <xf numFmtId="0" fontId="9" fillId="19" borderId="17" xfId="0" applyFont="1" applyFill="1" applyBorder="1" applyAlignment="1">
      <alignment horizontal="center"/>
    </xf>
    <xf numFmtId="0" fontId="35" fillId="10" borderId="26" xfId="0" applyFont="1" applyFill="1" applyBorder="1" applyAlignment="1">
      <alignment vertical="center" wrapText="1"/>
    </xf>
    <xf numFmtId="0" fontId="35" fillId="10" borderId="28" xfId="0" applyFont="1" applyFill="1" applyBorder="1" applyAlignment="1">
      <alignment horizontal="center" vertical="center"/>
    </xf>
    <xf numFmtId="0" fontId="1" fillId="0" borderId="53" xfId="0" applyFont="1" applyBorder="1" applyAlignment="1">
      <alignment horizontal="center" vertical="center" wrapText="1"/>
    </xf>
    <xf numFmtId="0" fontId="1" fillId="0" borderId="54" xfId="0" applyFont="1" applyBorder="1" applyAlignment="1">
      <alignment horizontal="center" vertical="center" wrapText="1"/>
    </xf>
    <xf numFmtId="0" fontId="9" fillId="0" borderId="53" xfId="0" applyFont="1" applyBorder="1" applyAlignment="1">
      <alignment horizontal="center" vertical="center" wrapText="1"/>
    </xf>
    <xf numFmtId="0" fontId="9" fillId="19" borderId="15" xfId="0" applyFont="1" applyFill="1" applyBorder="1" applyAlignment="1">
      <alignment horizontal="left"/>
    </xf>
    <xf numFmtId="0" fontId="9" fillId="19" borderId="16" xfId="0" applyFont="1" applyFill="1" applyBorder="1" applyAlignment="1">
      <alignment horizontal="center"/>
    </xf>
    <xf numFmtId="0" fontId="35" fillId="10" borderId="26" xfId="0" applyFont="1" applyFill="1" applyBorder="1" applyAlignment="1">
      <alignment horizontal="center" vertical="center"/>
    </xf>
    <xf numFmtId="0" fontId="35" fillId="10" borderId="6" xfId="0" applyFont="1" applyFill="1" applyBorder="1" applyAlignment="1">
      <alignment horizontal="center" vertical="center"/>
    </xf>
    <xf numFmtId="0" fontId="9" fillId="0" borderId="54" xfId="0" applyFont="1" applyBorder="1" applyAlignment="1">
      <alignment horizontal="center" vertical="center" wrapText="1"/>
    </xf>
    <xf numFmtId="0" fontId="9" fillId="0" borderId="55" xfId="0" applyFont="1" applyBorder="1" applyAlignment="1">
      <alignment horizontal="center" vertical="center" wrapText="1"/>
    </xf>
    <xf numFmtId="0" fontId="9" fillId="0" borderId="27" xfId="0" applyFont="1" applyBorder="1" applyAlignment="1">
      <alignment horizontal="center"/>
    </xf>
    <xf numFmtId="0" fontId="9" fillId="0" borderId="30" xfId="0" applyFont="1" applyBorder="1" applyAlignment="1">
      <alignment horizontal="center"/>
    </xf>
    <xf numFmtId="0" fontId="9" fillId="0" borderId="29" xfId="0" applyFont="1" applyBorder="1" applyAlignment="1">
      <alignment horizontal="center"/>
    </xf>
    <xf numFmtId="0" fontId="1" fillId="0" borderId="52" xfId="0" applyFont="1" applyBorder="1" applyAlignment="1"/>
    <xf numFmtId="0" fontId="1" fillId="0" borderId="40" xfId="0" applyFont="1" applyBorder="1" applyAlignment="1"/>
    <xf numFmtId="0" fontId="37" fillId="0" borderId="0" xfId="0" applyFont="1"/>
    <xf numFmtId="1" fontId="37" fillId="0" borderId="0" xfId="0" applyNumberFormat="1" applyFont="1"/>
    <xf numFmtId="0" fontId="1" fillId="0" borderId="30" xfId="0" applyFont="1" applyBorder="1" applyAlignment="1"/>
    <xf numFmtId="0" fontId="1" fillId="0" borderId="20" xfId="0" applyFont="1" applyBorder="1" applyAlignment="1"/>
    <xf numFmtId="0" fontId="1" fillId="0" borderId="56" xfId="0" applyFont="1" applyBorder="1" applyAlignment="1"/>
    <xf numFmtId="0" fontId="1" fillId="0" borderId="57" xfId="0" applyFont="1" applyBorder="1" applyAlignment="1"/>
    <xf numFmtId="0" fontId="1" fillId="0" borderId="58" xfId="0" applyFont="1" applyBorder="1" applyAlignment="1"/>
    <xf numFmtId="0" fontId="3" fillId="0" borderId="0" xfId="0" applyFont="1" applyFill="1" applyBorder="1"/>
    <xf numFmtId="165" fontId="36" fillId="3" borderId="33" xfId="28" applyNumberFormat="1" applyFont="1" applyFill="1" applyBorder="1" applyAlignment="1">
      <alignment horizontal="center"/>
    </xf>
    <xf numFmtId="0" fontId="3" fillId="0" borderId="0" xfId="0" applyFont="1" applyFill="1" applyBorder="1" applyAlignment="1">
      <alignment horizontal="center"/>
    </xf>
    <xf numFmtId="0" fontId="40" fillId="2" borderId="25" xfId="0" applyFont="1" applyFill="1" applyBorder="1" applyAlignment="1">
      <alignment horizontal="center" vertical="center" wrapText="1"/>
    </xf>
    <xf numFmtId="0" fontId="40" fillId="2" borderId="1" xfId="0" applyFont="1" applyFill="1" applyBorder="1" applyAlignment="1">
      <alignment horizontal="center" vertical="center" wrapText="1"/>
    </xf>
    <xf numFmtId="0" fontId="40" fillId="2" borderId="24" xfId="0" applyFont="1" applyFill="1" applyBorder="1" applyAlignment="1">
      <alignment horizontal="center" vertical="center" wrapText="1"/>
    </xf>
    <xf numFmtId="0" fontId="40" fillId="0" borderId="0" xfId="0" applyFont="1" applyFill="1" applyBorder="1" applyAlignment="1">
      <alignment horizontal="center" vertical="center" wrapText="1"/>
    </xf>
    <xf numFmtId="0" fontId="40" fillId="2" borderId="59" xfId="0" applyFont="1" applyFill="1" applyBorder="1" applyAlignment="1">
      <alignment horizontal="center" vertical="center" wrapText="1"/>
    </xf>
    <xf numFmtId="0" fontId="40" fillId="2" borderId="2" xfId="0" applyFont="1" applyFill="1" applyBorder="1" applyAlignment="1">
      <alignment horizontal="center" vertical="center" wrapText="1"/>
    </xf>
    <xf numFmtId="0" fontId="40" fillId="2" borderId="32" xfId="0" applyFont="1" applyFill="1" applyBorder="1" applyAlignment="1">
      <alignment horizontal="center" vertical="center" wrapText="1"/>
    </xf>
    <xf numFmtId="0" fontId="41" fillId="0" borderId="15" xfId="0" applyFont="1" applyBorder="1" applyAlignment="1">
      <alignment horizontal="center"/>
    </xf>
    <xf numFmtId="0" fontId="41" fillId="0" borderId="60" xfId="0" applyFont="1" applyBorder="1" applyAlignment="1">
      <alignment horizontal="center"/>
    </xf>
    <xf numFmtId="0" fontId="41" fillId="0" borderId="17" xfId="0" applyFont="1" applyBorder="1" applyAlignment="1">
      <alignment horizontal="center"/>
    </xf>
    <xf numFmtId="0" fontId="41" fillId="0" borderId="0" xfId="0" applyFont="1" applyFill="1" applyBorder="1"/>
    <xf numFmtId="0" fontId="41" fillId="0" borderId="15" xfId="0" applyFont="1" applyBorder="1" applyAlignment="1">
      <alignment horizontal="center" vertical="center"/>
    </xf>
    <xf numFmtId="0" fontId="41" fillId="0" borderId="60" xfId="0" applyFont="1" applyBorder="1" applyAlignment="1">
      <alignment horizontal="center" vertical="center"/>
    </xf>
    <xf numFmtId="0" fontId="41" fillId="0" borderId="17" xfId="0" applyFont="1" applyBorder="1" applyAlignment="1">
      <alignment horizontal="center" vertical="center"/>
    </xf>
    <xf numFmtId="0" fontId="41" fillId="0" borderId="9" xfId="0" applyFont="1" applyBorder="1" applyAlignment="1">
      <alignment horizontal="center"/>
    </xf>
    <xf numFmtId="0" fontId="41" fillId="0" borderId="61" xfId="0" applyFont="1" applyBorder="1" applyAlignment="1">
      <alignment horizontal="center"/>
    </xf>
    <xf numFmtId="0" fontId="41" fillId="0" borderId="62" xfId="0" applyFont="1" applyBorder="1" applyAlignment="1">
      <alignment horizontal="center"/>
    </xf>
    <xf numFmtId="0" fontId="41" fillId="0" borderId="0" xfId="0" applyFont="1" applyBorder="1" applyAlignment="1">
      <alignment horizontal="center"/>
    </xf>
    <xf numFmtId="0" fontId="41" fillId="0" borderId="8" xfId="0" applyFont="1" applyBorder="1" applyAlignment="1">
      <alignment horizontal="center"/>
    </xf>
    <xf numFmtId="0" fontId="41" fillId="0" borderId="10" xfId="0" applyFont="1" applyBorder="1" applyAlignment="1">
      <alignment horizontal="center"/>
    </xf>
    <xf numFmtId="0" fontId="41" fillId="0" borderId="39" xfId="0" applyFont="1" applyBorder="1" applyAlignment="1">
      <alignment horizontal="center"/>
    </xf>
    <xf numFmtId="0" fontId="41" fillId="0" borderId="6" xfId="0" applyFont="1" applyBorder="1" applyAlignment="1">
      <alignment horizontal="center"/>
    </xf>
    <xf numFmtId="0" fontId="41" fillId="0" borderId="44" xfId="0" applyFont="1" applyBorder="1" applyAlignment="1">
      <alignment horizontal="center"/>
    </xf>
    <xf numFmtId="0" fontId="41" fillId="0" borderId="39" xfId="0" applyFont="1" applyBorder="1" applyAlignment="1">
      <alignment horizontal="center" vertical="center"/>
    </xf>
    <xf numFmtId="0" fontId="41" fillId="0" borderId="6" xfId="0" applyFont="1" applyBorder="1" applyAlignment="1">
      <alignment horizontal="center" vertical="center"/>
    </xf>
    <xf numFmtId="0" fontId="41" fillId="0" borderId="44" xfId="0" applyFont="1" applyBorder="1" applyAlignment="1">
      <alignment horizontal="center" vertical="center"/>
    </xf>
    <xf numFmtId="0" fontId="41" fillId="0" borderId="63" xfId="0" applyFont="1" applyBorder="1" applyAlignment="1">
      <alignment horizontal="center"/>
    </xf>
    <xf numFmtId="0" fontId="41" fillId="0" borderId="26" xfId="0" applyFont="1" applyBorder="1" applyAlignment="1">
      <alignment horizontal="center"/>
    </xf>
    <xf numFmtId="0" fontId="41" fillId="0" borderId="28" xfId="0" applyFont="1" applyBorder="1" applyAlignment="1">
      <alignment horizontal="center"/>
    </xf>
    <xf numFmtId="0" fontId="41" fillId="0" borderId="50" xfId="0" applyFont="1" applyBorder="1" applyAlignment="1">
      <alignment horizontal="center"/>
    </xf>
    <xf numFmtId="0" fontId="41" fillId="0" borderId="64" xfId="0" applyFont="1" applyBorder="1" applyAlignment="1">
      <alignment horizontal="center"/>
    </xf>
    <xf numFmtId="0" fontId="41" fillId="0" borderId="49" xfId="0" applyFont="1" applyBorder="1" applyAlignment="1">
      <alignment horizontal="center"/>
    </xf>
    <xf numFmtId="0" fontId="41" fillId="0" borderId="50" xfId="0" applyFont="1" applyBorder="1" applyAlignment="1">
      <alignment horizontal="center" vertical="center"/>
    </xf>
    <xf numFmtId="0" fontId="41" fillId="0" borderId="64" xfId="0" applyFont="1" applyBorder="1" applyAlignment="1">
      <alignment horizontal="center" vertical="center"/>
    </xf>
    <xf numFmtId="0" fontId="41" fillId="0" borderId="49" xfId="0" applyFont="1" applyBorder="1" applyAlignment="1">
      <alignment horizontal="center" vertical="center"/>
    </xf>
    <xf numFmtId="0" fontId="41" fillId="0" borderId="65" xfId="0" applyFont="1" applyBorder="1" applyAlignment="1">
      <alignment horizontal="center"/>
    </xf>
    <xf numFmtId="0" fontId="9" fillId="10" borderId="19" xfId="42" applyFont="1" applyFill="1" applyBorder="1"/>
    <xf numFmtId="0" fontId="35" fillId="3" borderId="5" xfId="41" applyFont="1" applyFill="1" applyBorder="1" applyAlignment="1">
      <alignment horizontal="left" vertical="center"/>
    </xf>
    <xf numFmtId="0" fontId="35" fillId="0" borderId="5" xfId="41" applyFont="1" applyFill="1" applyBorder="1" applyAlignment="1">
      <alignment horizontal="left" vertical="center"/>
    </xf>
    <xf numFmtId="0" fontId="35" fillId="3" borderId="34" xfId="41" applyFont="1" applyFill="1" applyBorder="1" applyAlignment="1">
      <alignment horizontal="center" vertical="center"/>
    </xf>
    <xf numFmtId="0" fontId="0" fillId="2" borderId="19" xfId="0" applyFont="1" applyFill="1" applyBorder="1"/>
    <xf numFmtId="0" fontId="35" fillId="2" borderId="16" xfId="0" applyFont="1" applyFill="1" applyBorder="1" applyAlignment="1"/>
    <xf numFmtId="165" fontId="35" fillId="2" borderId="16" xfId="28" applyNumberFormat="1" applyFont="1" applyFill="1" applyBorder="1" applyAlignment="1">
      <alignment horizontal="center"/>
    </xf>
    <xf numFmtId="0" fontId="33" fillId="2" borderId="0" xfId="0" applyFont="1" applyFill="1" applyBorder="1"/>
    <xf numFmtId="0" fontId="52" fillId="0" borderId="0" xfId="0" applyFont="1" applyFill="1" applyBorder="1" applyAlignment="1">
      <alignment vertical="center" wrapText="1"/>
    </xf>
    <xf numFmtId="0" fontId="33" fillId="0" borderId="0" xfId="0" applyFont="1" applyAlignment="1">
      <alignment horizontal="left"/>
    </xf>
    <xf numFmtId="0" fontId="35" fillId="0" borderId="0" xfId="0" applyFont="1" applyAlignment="1">
      <alignment horizontal="left"/>
    </xf>
    <xf numFmtId="165" fontId="36" fillId="3" borderId="0" xfId="28" applyNumberFormat="1" applyFont="1" applyFill="1" applyBorder="1" applyAlignment="1">
      <alignment horizontal="center"/>
    </xf>
    <xf numFmtId="0" fontId="53" fillId="0" borderId="0" xfId="0" applyFont="1"/>
    <xf numFmtId="165" fontId="33" fillId="0" borderId="0" xfId="0" applyNumberFormat="1" applyFont="1"/>
    <xf numFmtId="1" fontId="43" fillId="0" borderId="0" xfId="0" applyNumberFormat="1" applyFont="1"/>
    <xf numFmtId="0" fontId="35" fillId="2" borderId="17" xfId="0" applyFont="1" applyFill="1" applyBorder="1" applyAlignment="1"/>
    <xf numFmtId="0" fontId="35" fillId="2" borderId="19" xfId="0" applyFont="1" applyFill="1" applyBorder="1" applyAlignment="1"/>
    <xf numFmtId="0" fontId="35" fillId="3" borderId="23" xfId="41" applyFont="1" applyFill="1" applyBorder="1" applyAlignment="1">
      <alignment horizontal="center" vertical="center"/>
    </xf>
    <xf numFmtId="0" fontId="35" fillId="3" borderId="23" xfId="41" applyFont="1" applyFill="1" applyBorder="1" applyAlignment="1">
      <alignment horizontal="center"/>
    </xf>
    <xf numFmtId="165" fontId="35" fillId="3" borderId="23" xfId="28" applyNumberFormat="1" applyFont="1" applyFill="1" applyBorder="1" applyAlignment="1">
      <alignment horizontal="center"/>
    </xf>
    <xf numFmtId="0" fontId="35" fillId="3" borderId="24" xfId="41" applyFont="1" applyFill="1" applyBorder="1" applyAlignment="1">
      <alignment horizontal="center"/>
    </xf>
    <xf numFmtId="0" fontId="36" fillId="5" borderId="0" xfId="0" applyFont="1" applyFill="1"/>
    <xf numFmtId="0" fontId="36" fillId="3" borderId="52" xfId="41" applyFont="1" applyFill="1" applyBorder="1" applyAlignment="1">
      <alignment horizontal="center"/>
    </xf>
    <xf numFmtId="0" fontId="36" fillId="3" borderId="41" xfId="41" applyFont="1" applyFill="1" applyBorder="1" applyAlignment="1">
      <alignment horizontal="center"/>
    </xf>
    <xf numFmtId="165" fontId="36" fillId="3" borderId="41" xfId="28" applyNumberFormat="1" applyFont="1" applyFill="1" applyBorder="1" applyAlignment="1">
      <alignment horizontal="center"/>
    </xf>
    <xf numFmtId="0" fontId="36" fillId="0" borderId="41" xfId="41" applyFont="1" applyFill="1" applyBorder="1" applyAlignment="1">
      <alignment horizontal="center"/>
    </xf>
    <xf numFmtId="165" fontId="36" fillId="0" borderId="41" xfId="28" applyNumberFormat="1" applyFont="1" applyFill="1" applyBorder="1" applyAlignment="1"/>
    <xf numFmtId="0" fontId="36" fillId="3" borderId="36" xfId="41" applyFont="1" applyFill="1" applyBorder="1" applyAlignment="1">
      <alignment horizontal="center"/>
    </xf>
    <xf numFmtId="0" fontId="36" fillId="0" borderId="36" xfId="41" applyFont="1" applyFill="1" applyBorder="1" applyAlignment="1">
      <alignment horizontal="center"/>
    </xf>
    <xf numFmtId="165" fontId="36" fillId="0" borderId="36" xfId="28" applyNumberFormat="1" applyFont="1" applyFill="1" applyBorder="1" applyAlignment="1"/>
    <xf numFmtId="0" fontId="36" fillId="3" borderId="38" xfId="41" applyFont="1" applyFill="1" applyBorder="1" applyAlignment="1">
      <alignment horizontal="center"/>
    </xf>
    <xf numFmtId="0" fontId="36" fillId="3" borderId="34" xfId="41" applyFont="1" applyFill="1" applyBorder="1" applyAlignment="1">
      <alignment horizontal="center"/>
    </xf>
    <xf numFmtId="0" fontId="35" fillId="5" borderId="0" xfId="0" applyFont="1" applyFill="1"/>
    <xf numFmtId="0" fontId="35" fillId="6" borderId="0" xfId="0" applyFont="1" applyFill="1"/>
    <xf numFmtId="0" fontId="36" fillId="3" borderId="3" xfId="41" applyFont="1" applyFill="1" applyBorder="1" applyAlignment="1">
      <alignment horizontal="center"/>
    </xf>
    <xf numFmtId="0" fontId="36" fillId="0" borderId="3" xfId="41" applyFont="1" applyFill="1" applyBorder="1" applyAlignment="1">
      <alignment horizontal="center"/>
    </xf>
    <xf numFmtId="165" fontId="36" fillId="0" borderId="3" xfId="28" applyNumberFormat="1" applyFont="1" applyFill="1" applyBorder="1" applyAlignment="1"/>
    <xf numFmtId="0" fontId="36" fillId="3" borderId="4" xfId="41" applyFont="1" applyFill="1" applyBorder="1" applyAlignment="1">
      <alignment horizontal="center"/>
    </xf>
    <xf numFmtId="0" fontId="36" fillId="0" borderId="4" xfId="41" applyFont="1" applyFill="1" applyBorder="1" applyAlignment="1">
      <alignment horizontal="center"/>
    </xf>
    <xf numFmtId="165" fontId="36" fillId="0" borderId="4" xfId="28" applyNumberFormat="1" applyFont="1" applyFill="1" applyBorder="1" applyAlignment="1"/>
    <xf numFmtId="0" fontId="36" fillId="0" borderId="34" xfId="41" applyFont="1" applyFill="1" applyBorder="1" applyAlignment="1">
      <alignment horizontal="center"/>
    </xf>
    <xf numFmtId="0" fontId="36" fillId="3" borderId="17" xfId="41" applyFont="1" applyFill="1" applyBorder="1" applyAlignment="1">
      <alignment horizontal="center"/>
    </xf>
    <xf numFmtId="165" fontId="36" fillId="0" borderId="33" xfId="28" applyNumberFormat="1" applyFont="1" applyFill="1" applyBorder="1" applyAlignment="1">
      <alignment horizontal="center"/>
    </xf>
    <xf numFmtId="165" fontId="36" fillId="0" borderId="36" xfId="28" applyNumberFormat="1" applyFont="1" applyFill="1" applyBorder="1" applyAlignment="1">
      <alignment horizontal="center"/>
    </xf>
    <xf numFmtId="165" fontId="36" fillId="0" borderId="41" xfId="28" applyNumberFormat="1" applyFont="1" applyFill="1" applyBorder="1" applyAlignment="1">
      <alignment horizontal="center"/>
    </xf>
    <xf numFmtId="165" fontId="36" fillId="0" borderId="3" xfId="28" applyNumberFormat="1" applyFont="1" applyFill="1" applyBorder="1" applyAlignment="1">
      <alignment horizontal="center"/>
    </xf>
    <xf numFmtId="0" fontId="35" fillId="0" borderId="34" xfId="41" applyFont="1" applyFill="1" applyBorder="1" applyAlignment="1">
      <alignment horizontal="center" vertical="center"/>
    </xf>
    <xf numFmtId="0" fontId="36" fillId="0" borderId="0" xfId="41" applyFont="1" applyFill="1" applyBorder="1" applyAlignment="1">
      <alignment horizontal="center"/>
    </xf>
    <xf numFmtId="165" fontId="36" fillId="0" borderId="0" xfId="28" applyNumberFormat="1" applyFont="1" applyFill="1" applyBorder="1" applyAlignment="1"/>
    <xf numFmtId="165" fontId="36" fillId="0" borderId="0" xfId="28" applyNumberFormat="1" applyFont="1" applyFill="1"/>
    <xf numFmtId="165" fontId="36" fillId="0" borderId="0" xfId="28" applyNumberFormat="1" applyFont="1" applyFill="1" applyAlignment="1"/>
    <xf numFmtId="0" fontId="35" fillId="0" borderId="0" xfId="0" applyFont="1" applyFill="1"/>
    <xf numFmtId="165" fontId="36" fillId="5" borderId="0" xfId="28" applyNumberFormat="1" applyFont="1" applyFill="1" applyAlignment="1"/>
    <xf numFmtId="0" fontId="9" fillId="3" borderId="23" xfId="41" applyFont="1" applyFill="1" applyBorder="1" applyAlignment="1">
      <alignment vertical="center"/>
    </xf>
    <xf numFmtId="0" fontId="9" fillId="3" borderId="4" xfId="41" applyFont="1" applyFill="1" applyBorder="1" applyAlignment="1">
      <alignment horizontal="center"/>
    </xf>
    <xf numFmtId="0" fontId="9" fillId="3" borderId="0" xfId="41" applyFont="1" applyFill="1" applyBorder="1" applyAlignment="1">
      <alignment horizontal="center"/>
    </xf>
    <xf numFmtId="165" fontId="1" fillId="3" borderId="19" xfId="28" applyNumberFormat="1" applyFont="1" applyFill="1" applyBorder="1" applyAlignment="1">
      <alignment horizontal="center"/>
    </xf>
    <xf numFmtId="0" fontId="56" fillId="0" borderId="10" xfId="0" applyFont="1" applyFill="1" applyBorder="1" applyAlignment="1">
      <alignment horizontal="left" vertical="top" wrapText="1"/>
    </xf>
    <xf numFmtId="0" fontId="55" fillId="0" borderId="6" xfId="0" applyFont="1" applyFill="1" applyBorder="1" applyAlignment="1">
      <alignment horizontal="center" vertical="center" wrapText="1"/>
    </xf>
    <xf numFmtId="0" fontId="56" fillId="0" borderId="6" xfId="0" applyFont="1" applyFill="1" applyBorder="1" applyAlignment="1">
      <alignment horizontal="left" vertical="top" wrapText="1"/>
    </xf>
    <xf numFmtId="0" fontId="56" fillId="0" borderId="6" xfId="0" applyFont="1" applyFill="1" applyBorder="1" applyAlignment="1">
      <alignment vertical="center" wrapText="1"/>
    </xf>
    <xf numFmtId="0" fontId="57" fillId="0" borderId="0" xfId="0" applyFont="1"/>
    <xf numFmtId="0" fontId="58" fillId="0" borderId="0" xfId="0" applyFont="1" applyFill="1" applyBorder="1" applyAlignment="1">
      <alignment vertical="center"/>
    </xf>
    <xf numFmtId="0" fontId="58" fillId="0" borderId="0" xfId="0" applyFont="1" applyFill="1" applyBorder="1" applyAlignment="1">
      <alignment horizontal="left" vertical="center" wrapText="1"/>
    </xf>
    <xf numFmtId="0" fontId="9" fillId="3" borderId="4" xfId="41" applyFont="1" applyFill="1" applyBorder="1" applyAlignment="1">
      <alignment horizontal="left" vertical="center"/>
    </xf>
    <xf numFmtId="0" fontId="9" fillId="3" borderId="5" xfId="41" applyFont="1" applyFill="1" applyBorder="1" applyAlignment="1">
      <alignment horizontal="left" vertical="center"/>
    </xf>
    <xf numFmtId="0" fontId="9" fillId="3" borderId="3" xfId="41" applyFont="1" applyFill="1" applyBorder="1" applyAlignment="1">
      <alignment horizontal="center" vertical="center"/>
    </xf>
    <xf numFmtId="0" fontId="9" fillId="3" borderId="39" xfId="41" applyFont="1" applyFill="1" applyBorder="1" applyAlignment="1">
      <alignment horizontal="center" vertical="center"/>
    </xf>
    <xf numFmtId="0" fontId="9" fillId="2" borderId="25" xfId="0" applyFont="1" applyFill="1" applyBorder="1" applyAlignment="1">
      <alignment horizontal="center" vertical="center" wrapText="1"/>
    </xf>
    <xf numFmtId="0" fontId="9" fillId="2" borderId="59"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1" fillId="0" borderId="39" xfId="0" applyFont="1" applyBorder="1" applyAlignment="1">
      <alignment horizontal="center"/>
    </xf>
    <xf numFmtId="0" fontId="1" fillId="0" borderId="44" xfId="0" applyFont="1" applyBorder="1" applyAlignment="1">
      <alignment horizontal="center"/>
    </xf>
    <xf numFmtId="0" fontId="1" fillId="0" borderId="40" xfId="0" applyFont="1" applyBorder="1" applyAlignment="1">
      <alignment horizontal="center"/>
    </xf>
    <xf numFmtId="0" fontId="1" fillId="0" borderId="52" xfId="0" applyFont="1" applyBorder="1" applyAlignment="1">
      <alignment horizontal="center"/>
    </xf>
    <xf numFmtId="0" fontId="60" fillId="0" borderId="0" xfId="0" applyFont="1"/>
    <xf numFmtId="3" fontId="41" fillId="0" borderId="33" xfId="0" applyNumberFormat="1" applyFont="1" applyBorder="1"/>
    <xf numFmtId="165" fontId="41" fillId="3" borderId="35" xfId="28" applyNumberFormat="1" applyFont="1" applyFill="1" applyBorder="1" applyAlignment="1">
      <alignment horizontal="center"/>
    </xf>
    <xf numFmtId="165" fontId="41" fillId="3" borderId="52" xfId="28" applyNumberFormat="1" applyFont="1" applyFill="1" applyBorder="1" applyAlignment="1">
      <alignment horizontal="center"/>
    </xf>
    <xf numFmtId="3" fontId="41" fillId="0" borderId="41" xfId="0" applyNumberFormat="1" applyFont="1" applyBorder="1"/>
    <xf numFmtId="3" fontId="59" fillId="0" borderId="33" xfId="0" applyNumberFormat="1" applyFont="1" applyBorder="1"/>
    <xf numFmtId="165" fontId="40" fillId="3" borderId="35" xfId="28" applyNumberFormat="1" applyFont="1" applyFill="1" applyBorder="1" applyAlignment="1">
      <alignment horizontal="center"/>
    </xf>
    <xf numFmtId="0" fontId="41" fillId="3" borderId="12" xfId="41" applyFont="1" applyFill="1" applyBorder="1" applyAlignment="1">
      <alignment horizontal="center"/>
    </xf>
    <xf numFmtId="165" fontId="40" fillId="3" borderId="41" xfId="28" applyNumberFormat="1" applyFont="1" applyFill="1" applyBorder="1" applyAlignment="1">
      <alignment horizontal="center"/>
    </xf>
    <xf numFmtId="0" fontId="41" fillId="3" borderId="45" xfId="41" applyFont="1" applyFill="1" applyBorder="1" applyAlignment="1">
      <alignment horizontal="center"/>
    </xf>
    <xf numFmtId="0" fontId="9" fillId="3" borderId="43" xfId="41" applyFont="1" applyFill="1" applyBorder="1" applyAlignment="1">
      <alignment horizontal="center"/>
    </xf>
    <xf numFmtId="3" fontId="9" fillId="0" borderId="8" xfId="0" applyNumberFormat="1" applyFont="1" applyBorder="1"/>
    <xf numFmtId="3" fontId="1" fillId="0" borderId="26" xfId="0" applyNumberFormat="1" applyFont="1" applyBorder="1"/>
    <xf numFmtId="0" fontId="9" fillId="3" borderId="44" xfId="41" applyFont="1" applyFill="1" applyBorder="1" applyAlignment="1">
      <alignment horizontal="center"/>
    </xf>
    <xf numFmtId="0" fontId="1" fillId="3" borderId="44" xfId="41" applyFont="1" applyFill="1" applyBorder="1" applyAlignment="1">
      <alignment horizontal="center"/>
    </xf>
    <xf numFmtId="3" fontId="1" fillId="0" borderId="27" xfId="0" applyNumberFormat="1" applyFont="1" applyBorder="1"/>
    <xf numFmtId="3" fontId="9" fillId="0" borderId="65" xfId="0" applyNumberFormat="1" applyFont="1" applyBorder="1"/>
    <xf numFmtId="0" fontId="9" fillId="3" borderId="19" xfId="41" applyFont="1" applyFill="1" applyBorder="1" applyAlignment="1">
      <alignment horizontal="center"/>
    </xf>
    <xf numFmtId="165" fontId="1" fillId="3" borderId="36" xfId="28" applyNumberFormat="1" applyFont="1" applyFill="1" applyBorder="1" applyAlignment="1">
      <alignment horizontal="center"/>
    </xf>
    <xf numFmtId="0" fontId="1" fillId="3" borderId="35" xfId="41" applyFont="1" applyFill="1" applyBorder="1" applyAlignment="1">
      <alignment horizontal="center"/>
    </xf>
    <xf numFmtId="0" fontId="9" fillId="3" borderId="20" xfId="41" applyFont="1" applyFill="1" applyBorder="1" applyAlignment="1">
      <alignment horizontal="left" vertical="center"/>
    </xf>
    <xf numFmtId="0" fontId="9" fillId="0" borderId="41" xfId="0" applyFont="1" applyBorder="1"/>
    <xf numFmtId="0" fontId="1" fillId="0" borderId="45" xfId="0" applyFont="1" applyBorder="1"/>
    <xf numFmtId="0" fontId="1" fillId="0" borderId="5" xfId="0" applyFont="1" applyBorder="1"/>
    <xf numFmtId="0" fontId="1" fillId="0" borderId="52" xfId="0" applyFont="1" applyBorder="1"/>
    <xf numFmtId="3" fontId="1" fillId="0" borderId="41" xfId="0" applyNumberFormat="1" applyFont="1" applyBorder="1"/>
    <xf numFmtId="0" fontId="1" fillId="0" borderId="35" xfId="0" applyFont="1" applyBorder="1"/>
    <xf numFmtId="0" fontId="9" fillId="3" borderId="38" xfId="41" applyFont="1" applyFill="1" applyBorder="1" applyAlignment="1">
      <alignment horizontal="center" vertical="center"/>
    </xf>
    <xf numFmtId="0" fontId="9" fillId="3" borderId="48" xfId="41" applyFont="1" applyFill="1" applyBorder="1" applyAlignment="1">
      <alignment horizontal="center"/>
    </xf>
    <xf numFmtId="0" fontId="9" fillId="3" borderId="50" xfId="41" applyFont="1" applyFill="1" applyBorder="1" applyAlignment="1">
      <alignment horizontal="center"/>
    </xf>
    <xf numFmtId="0" fontId="9" fillId="3" borderId="45" xfId="41" applyFont="1" applyFill="1" applyBorder="1" applyAlignment="1">
      <alignment horizontal="center"/>
    </xf>
    <xf numFmtId="0" fontId="1" fillId="3" borderId="40" xfId="41" applyFont="1" applyFill="1" applyBorder="1" applyAlignment="1">
      <alignment horizontal="center"/>
    </xf>
    <xf numFmtId="0" fontId="9" fillId="3" borderId="35" xfId="41" applyFont="1" applyFill="1" applyBorder="1" applyAlignment="1">
      <alignment horizontal="center"/>
    </xf>
    <xf numFmtId="0" fontId="9" fillId="0" borderId="35" xfId="0" applyFont="1" applyBorder="1"/>
    <xf numFmtId="0" fontId="9" fillId="0" borderId="52" xfId="0" applyFont="1" applyBorder="1"/>
    <xf numFmtId="0" fontId="1" fillId="0" borderId="15" xfId="0" applyFont="1" applyBorder="1" applyAlignment="1">
      <alignment horizontal="center"/>
    </xf>
    <xf numFmtId="0" fontId="1" fillId="0" borderId="60" xfId="0" applyFont="1" applyBorder="1" applyAlignment="1">
      <alignment horizontal="center"/>
    </xf>
    <xf numFmtId="0" fontId="1" fillId="0" borderId="17" xfId="0" applyFont="1" applyBorder="1" applyAlignment="1">
      <alignment horizontal="center"/>
    </xf>
    <xf numFmtId="0" fontId="1" fillId="0" borderId="15" xfId="0" applyFont="1" applyBorder="1" applyAlignment="1">
      <alignment horizontal="center" vertical="center"/>
    </xf>
    <xf numFmtId="0" fontId="1" fillId="0" borderId="60" xfId="0" applyFont="1" applyBorder="1" applyAlignment="1">
      <alignment horizontal="center" vertical="center"/>
    </xf>
    <xf numFmtId="0" fontId="1" fillId="0" borderId="17" xfId="0" applyFont="1" applyBorder="1" applyAlignment="1">
      <alignment horizontal="center" vertical="center"/>
    </xf>
    <xf numFmtId="0" fontId="1" fillId="0" borderId="16" xfId="0" applyFont="1" applyBorder="1" applyAlignment="1">
      <alignment horizontal="center" vertical="center"/>
    </xf>
    <xf numFmtId="0" fontId="1" fillId="0" borderId="9" xfId="0" applyFont="1" applyBorder="1" applyAlignment="1">
      <alignment horizontal="center"/>
    </xf>
    <xf numFmtId="0" fontId="1" fillId="0" borderId="61" xfId="0" applyFont="1" applyBorder="1" applyAlignment="1">
      <alignment horizontal="center"/>
    </xf>
    <xf numFmtId="0" fontId="1" fillId="0" borderId="62" xfId="0" applyFont="1" applyBorder="1" applyAlignment="1">
      <alignment horizontal="center"/>
    </xf>
    <xf numFmtId="0" fontId="1" fillId="0" borderId="0" xfId="0" applyFont="1" applyBorder="1" applyAlignment="1">
      <alignment horizontal="center"/>
    </xf>
    <xf numFmtId="0" fontId="1" fillId="0" borderId="8" xfId="0" applyFont="1" applyBorder="1" applyAlignment="1">
      <alignment horizontal="center"/>
    </xf>
    <xf numFmtId="0" fontId="1" fillId="0" borderId="10" xfId="0" applyFont="1" applyBorder="1" applyAlignment="1">
      <alignment horizontal="center"/>
    </xf>
    <xf numFmtId="0" fontId="1" fillId="0" borderId="39" xfId="0" applyFont="1" applyBorder="1" applyAlignment="1">
      <alignment horizontal="center" vertical="center"/>
    </xf>
    <xf numFmtId="0" fontId="1" fillId="0" borderId="6" xfId="0" applyFont="1" applyBorder="1" applyAlignment="1">
      <alignment horizontal="center" vertical="center"/>
    </xf>
    <xf numFmtId="0" fontId="1" fillId="0" borderId="44" xfId="0" applyFont="1" applyBorder="1" applyAlignment="1">
      <alignment horizontal="center" vertical="center"/>
    </xf>
    <xf numFmtId="0" fontId="1" fillId="0" borderId="12" xfId="0" applyFont="1" applyBorder="1" applyAlignment="1">
      <alignment horizontal="center" vertical="center"/>
    </xf>
    <xf numFmtId="0" fontId="1" fillId="0" borderId="63" xfId="0" applyFont="1" applyBorder="1" applyAlignment="1">
      <alignment horizontal="center"/>
    </xf>
    <xf numFmtId="0" fontId="1" fillId="0" borderId="50" xfId="0" applyFont="1" applyBorder="1" applyAlignment="1">
      <alignment horizontal="center"/>
    </xf>
    <xf numFmtId="0" fontId="1" fillId="0" borderId="64" xfId="0" applyFont="1" applyBorder="1" applyAlignment="1">
      <alignment horizontal="center"/>
    </xf>
    <xf numFmtId="0" fontId="1" fillId="0" borderId="49" xfId="0" applyFont="1" applyBorder="1" applyAlignment="1">
      <alignment horizontal="center"/>
    </xf>
    <xf numFmtId="0" fontId="1" fillId="0" borderId="50" xfId="0" applyFont="1" applyBorder="1" applyAlignment="1">
      <alignment horizontal="center" vertical="center"/>
    </xf>
    <xf numFmtId="0" fontId="1" fillId="0" borderId="64" xfId="0" applyFont="1" applyBorder="1" applyAlignment="1">
      <alignment horizontal="center" vertical="center"/>
    </xf>
    <xf numFmtId="0" fontId="1" fillId="0" borderId="49" xfId="0" applyFont="1" applyBorder="1" applyAlignment="1">
      <alignment horizontal="center" vertical="center"/>
    </xf>
    <xf numFmtId="0" fontId="1" fillId="0" borderId="48" xfId="0" applyFont="1" applyBorder="1" applyAlignment="1">
      <alignment horizontal="center" vertical="center"/>
    </xf>
    <xf numFmtId="0" fontId="1" fillId="0" borderId="65" xfId="0" applyFont="1" applyBorder="1" applyAlignment="1">
      <alignment horizontal="center"/>
    </xf>
    <xf numFmtId="0" fontId="40" fillId="12" borderId="25" xfId="0" applyFont="1" applyFill="1" applyBorder="1"/>
    <xf numFmtId="165" fontId="41" fillId="3" borderId="33" xfId="28" applyNumberFormat="1" applyFont="1" applyFill="1" applyBorder="1" applyAlignment="1">
      <alignment horizontal="center"/>
    </xf>
    <xf numFmtId="165" fontId="41" fillId="3" borderId="34" xfId="28" applyNumberFormat="1" applyFont="1" applyFill="1" applyBorder="1" applyAlignment="1">
      <alignment horizontal="center"/>
    </xf>
    <xf numFmtId="165" fontId="41" fillId="3" borderId="41" xfId="28" applyNumberFormat="1" applyFont="1" applyFill="1" applyBorder="1" applyAlignment="1">
      <alignment horizontal="center"/>
    </xf>
    <xf numFmtId="0" fontId="9" fillId="3" borderId="46" xfId="41" applyFont="1" applyFill="1" applyBorder="1" applyAlignment="1">
      <alignment horizontal="center"/>
    </xf>
    <xf numFmtId="1" fontId="39" fillId="0" borderId="6" xfId="0" applyNumberFormat="1" applyFont="1" applyBorder="1" applyAlignment="1">
      <alignment horizontal="center" vertical="center"/>
    </xf>
    <xf numFmtId="0" fontId="39" fillId="0" borderId="6" xfId="0" applyFont="1" applyBorder="1" applyAlignment="1">
      <alignment horizontal="center" vertical="center"/>
    </xf>
    <xf numFmtId="0" fontId="60" fillId="0" borderId="6" xfId="0" applyFont="1" applyFill="1" applyBorder="1" applyAlignment="1">
      <alignment horizontal="center" vertical="center"/>
    </xf>
    <xf numFmtId="0" fontId="61" fillId="0" borderId="6" xfId="0" applyFont="1" applyBorder="1" applyAlignment="1">
      <alignment vertical="center"/>
    </xf>
    <xf numFmtId="0" fontId="61" fillId="0" borderId="42" xfId="0" applyFont="1" applyBorder="1" applyAlignment="1">
      <alignment vertical="center"/>
    </xf>
    <xf numFmtId="1" fontId="61" fillId="0" borderId="6" xfId="0" applyNumberFormat="1" applyFont="1" applyBorder="1" applyAlignment="1">
      <alignment horizontal="center" vertical="center"/>
    </xf>
    <xf numFmtId="0" fontId="61" fillId="0" borderId="6" xfId="0" applyFont="1" applyBorder="1" applyAlignment="1">
      <alignment horizontal="center" vertical="center"/>
    </xf>
    <xf numFmtId="0" fontId="60" fillId="0" borderId="42" xfId="0" applyFont="1" applyFill="1" applyBorder="1" applyAlignment="1">
      <alignment horizontal="center" vertical="center" wrapText="1"/>
    </xf>
    <xf numFmtId="0" fontId="60" fillId="0" borderId="6" xfId="0" applyFont="1" applyBorder="1" applyAlignment="1">
      <alignment horizontal="center"/>
    </xf>
    <xf numFmtId="0" fontId="60" fillId="0" borderId="6" xfId="0" applyFont="1" applyBorder="1"/>
    <xf numFmtId="0" fontId="38" fillId="21" borderId="32" xfId="0" applyFont="1" applyFill="1" applyBorder="1" applyAlignment="1">
      <alignment horizontal="center" vertical="center"/>
    </xf>
    <xf numFmtId="0" fontId="38" fillId="21" borderId="66" xfId="0" applyFont="1" applyFill="1" applyBorder="1" applyAlignment="1">
      <alignment horizontal="center" vertical="center"/>
    </xf>
    <xf numFmtId="0" fontId="38" fillId="21" borderId="1" xfId="0" applyFont="1" applyFill="1" applyBorder="1" applyAlignment="1">
      <alignment horizontal="center" vertical="center"/>
    </xf>
    <xf numFmtId="0" fontId="38" fillId="21" borderId="67" xfId="0" applyFont="1" applyFill="1" applyBorder="1" applyAlignment="1">
      <alignment horizontal="center" vertical="center"/>
    </xf>
    <xf numFmtId="0" fontId="38" fillId="21" borderId="23" xfId="0" applyFont="1" applyFill="1" applyBorder="1" applyAlignment="1">
      <alignment horizontal="center" vertical="center"/>
    </xf>
    <xf numFmtId="0" fontId="60" fillId="0" borderId="64" xfId="0" applyFont="1" applyBorder="1" applyAlignment="1">
      <alignment horizontal="center" vertical="center"/>
    </xf>
    <xf numFmtId="0" fontId="60" fillId="0" borderId="68" xfId="0" applyFont="1" applyBorder="1" applyAlignment="1">
      <alignment horizontal="center" vertical="center"/>
    </xf>
    <xf numFmtId="0" fontId="60" fillId="0" borderId="6" xfId="0" applyFont="1" applyBorder="1" applyAlignment="1">
      <alignment horizontal="center" vertical="center"/>
    </xf>
    <xf numFmtId="0" fontId="60" fillId="0" borderId="7" xfId="0" applyFont="1" applyBorder="1" applyAlignment="1">
      <alignment horizontal="center" vertical="center"/>
    </xf>
    <xf numFmtId="0" fontId="60" fillId="0" borderId="0" xfId="0" applyFont="1" applyAlignment="1">
      <alignment horizontal="center" vertical="center"/>
    </xf>
    <xf numFmtId="0" fontId="62" fillId="0" borderId="12" xfId="0" applyFont="1" applyFill="1" applyBorder="1" applyAlignment="1">
      <alignment horizontal="center"/>
    </xf>
    <xf numFmtId="0" fontId="35" fillId="3" borderId="4" xfId="41" applyFont="1" applyFill="1" applyBorder="1" applyAlignment="1">
      <alignment horizontal="center" vertical="center"/>
    </xf>
    <xf numFmtId="0" fontId="35" fillId="0" borderId="15" xfId="0" applyFont="1" applyFill="1" applyBorder="1" applyAlignment="1">
      <alignment horizontal="left"/>
    </xf>
    <xf numFmtId="0" fontId="35" fillId="0" borderId="16" xfId="0" applyFont="1" applyFill="1" applyBorder="1" applyAlignment="1">
      <alignment horizontal="left"/>
    </xf>
    <xf numFmtId="0" fontId="35" fillId="0" borderId="17" xfId="0" applyFont="1" applyFill="1" applyBorder="1" applyAlignment="1">
      <alignment horizontal="left"/>
    </xf>
    <xf numFmtId="0" fontId="35" fillId="0" borderId="21" xfId="0" applyFont="1" applyFill="1" applyBorder="1" applyAlignment="1">
      <alignment horizontal="left"/>
    </xf>
    <xf numFmtId="0" fontId="35" fillId="0" borderId="4" xfId="0" applyFont="1" applyFill="1" applyBorder="1" applyAlignment="1">
      <alignment horizontal="left" vertical="center"/>
    </xf>
    <xf numFmtId="0" fontId="63" fillId="10" borderId="18" xfId="0" applyFont="1" applyFill="1" applyBorder="1"/>
    <xf numFmtId="0" fontId="6" fillId="19" borderId="16" xfId="0" applyFont="1" applyFill="1" applyBorder="1"/>
    <xf numFmtId="165" fontId="6" fillId="19" borderId="16" xfId="29" applyNumberFormat="1" applyFont="1" applyFill="1" applyBorder="1"/>
    <xf numFmtId="49" fontId="7" fillId="19" borderId="17" xfId="29" applyNumberFormat="1" applyFont="1" applyFill="1" applyBorder="1"/>
    <xf numFmtId="0" fontId="6" fillId="19" borderId="0" xfId="0" applyFont="1" applyFill="1" applyBorder="1"/>
    <xf numFmtId="165" fontId="6" fillId="19" borderId="0" xfId="29" applyNumberFormat="1" applyFont="1" applyFill="1" applyBorder="1"/>
    <xf numFmtId="49" fontId="7" fillId="19" borderId="19" xfId="29" applyNumberFormat="1" applyFont="1" applyFill="1" applyBorder="1"/>
    <xf numFmtId="0" fontId="6" fillId="19" borderId="18" xfId="0" applyFont="1" applyFill="1" applyBorder="1" applyAlignment="1">
      <alignment horizontal="left"/>
    </xf>
    <xf numFmtId="0" fontId="6" fillId="19" borderId="0" xfId="0" applyFont="1" applyFill="1" applyBorder="1" applyAlignment="1">
      <alignment horizontal="left"/>
    </xf>
    <xf numFmtId="0" fontId="6" fillId="2" borderId="18" xfId="0" applyFont="1" applyFill="1" applyBorder="1" applyAlignment="1">
      <alignment horizontal="left"/>
    </xf>
    <xf numFmtId="0" fontId="6" fillId="2" borderId="0" xfId="0" applyFont="1" applyFill="1" applyBorder="1" applyAlignment="1">
      <alignment horizontal="left"/>
    </xf>
    <xf numFmtId="0" fontId="6" fillId="2" borderId="0" xfId="0" applyFont="1" applyFill="1" applyBorder="1"/>
    <xf numFmtId="165" fontId="6" fillId="2" borderId="0" xfId="29" applyNumberFormat="1" applyFont="1" applyFill="1" applyBorder="1"/>
    <xf numFmtId="49" fontId="7" fillId="2" borderId="19" xfId="29" applyNumberFormat="1" applyFont="1" applyFill="1" applyBorder="1"/>
    <xf numFmtId="0" fontId="9" fillId="10" borderId="16" xfId="0" applyFont="1" applyFill="1" applyBorder="1"/>
    <xf numFmtId="0" fontId="40" fillId="10" borderId="18" xfId="0" applyFont="1" applyFill="1" applyBorder="1"/>
    <xf numFmtId="0" fontId="40" fillId="2" borderId="18" xfId="0" applyFont="1" applyFill="1" applyBorder="1"/>
    <xf numFmtId="0" fontId="54" fillId="5" borderId="21" xfId="0" applyFont="1" applyFill="1" applyBorder="1"/>
    <xf numFmtId="0" fontId="35" fillId="5" borderId="0" xfId="0" applyFont="1" applyFill="1" applyBorder="1" applyAlignment="1"/>
    <xf numFmtId="0" fontId="35" fillId="0" borderId="18" xfId="0" applyFont="1" applyFill="1" applyBorder="1" applyAlignment="1">
      <alignment horizontal="left"/>
    </xf>
    <xf numFmtId="0" fontId="35" fillId="0" borderId="0" xfId="0" applyFont="1" applyFill="1" applyBorder="1" applyAlignment="1">
      <alignment horizontal="left"/>
    </xf>
    <xf numFmtId="0" fontId="7" fillId="3" borderId="4" xfId="41" applyFont="1" applyFill="1" applyBorder="1" applyAlignment="1">
      <alignment horizontal="left" vertical="center"/>
    </xf>
    <xf numFmtId="0" fontId="7" fillId="3" borderId="4" xfId="41" applyFont="1" applyFill="1" applyBorder="1" applyAlignment="1">
      <alignment vertical="center"/>
    </xf>
    <xf numFmtId="0" fontId="35" fillId="0" borderId="3" xfId="41" applyFont="1" applyFill="1" applyBorder="1" applyAlignment="1">
      <alignment vertical="center"/>
    </xf>
    <xf numFmtId="0" fontId="35" fillId="0" borderId="4" xfId="41" applyFont="1" applyFill="1" applyBorder="1" applyAlignment="1">
      <alignment vertical="center"/>
    </xf>
    <xf numFmtId="0" fontId="35" fillId="0" borderId="5" xfId="41" applyFont="1" applyFill="1" applyBorder="1" applyAlignment="1">
      <alignment vertical="center"/>
    </xf>
    <xf numFmtId="0" fontId="7" fillId="0" borderId="4" xfId="41" applyFont="1" applyFill="1" applyBorder="1" applyAlignment="1">
      <alignment horizontal="left" vertical="center"/>
    </xf>
    <xf numFmtId="49" fontId="7" fillId="19" borderId="16" xfId="29" applyNumberFormat="1" applyFont="1" applyFill="1" applyBorder="1"/>
    <xf numFmtId="165" fontId="66" fillId="19" borderId="16" xfId="29" applyNumberFormat="1" applyFont="1" applyFill="1" applyBorder="1"/>
    <xf numFmtId="0" fontId="0" fillId="19" borderId="16" xfId="0" applyFill="1" applyBorder="1"/>
    <xf numFmtId="0" fontId="0" fillId="19" borderId="17" xfId="0" applyFill="1" applyBorder="1"/>
    <xf numFmtId="49" fontId="7" fillId="19" borderId="0" xfId="29" applyNumberFormat="1" applyFont="1" applyFill="1" applyBorder="1"/>
    <xf numFmtId="165" fontId="66" fillId="19" borderId="0" xfId="29" applyNumberFormat="1" applyFont="1" applyFill="1" applyBorder="1"/>
    <xf numFmtId="0" fontId="0" fillId="19" borderId="0" xfId="0" applyFill="1" applyBorder="1"/>
    <xf numFmtId="0" fontId="0" fillId="19" borderId="19" xfId="0" applyFill="1" applyBorder="1"/>
    <xf numFmtId="49" fontId="7" fillId="2" borderId="0" xfId="29" applyNumberFormat="1" applyFont="1" applyFill="1" applyBorder="1"/>
    <xf numFmtId="165" fontId="66" fillId="2" borderId="0" xfId="29" applyNumberFormat="1" applyFont="1" applyFill="1" applyBorder="1"/>
    <xf numFmtId="0" fontId="0" fillId="2" borderId="0" xfId="0" applyFill="1" applyBorder="1"/>
    <xf numFmtId="0" fontId="0" fillId="2" borderId="19" xfId="0" applyFill="1" applyBorder="1"/>
    <xf numFmtId="0" fontId="33" fillId="2" borderId="19" xfId="0" applyFont="1" applyFill="1" applyBorder="1"/>
    <xf numFmtId="0" fontId="35" fillId="2" borderId="48" xfId="0" applyFont="1" applyFill="1" applyBorder="1" applyAlignment="1"/>
    <xf numFmtId="0" fontId="67" fillId="2" borderId="69" xfId="0" applyFont="1" applyFill="1" applyBorder="1" applyAlignment="1">
      <alignment horizontal="left"/>
    </xf>
    <xf numFmtId="49" fontId="67" fillId="2" borderId="37" xfId="29" applyNumberFormat="1" applyFont="1" applyFill="1" applyBorder="1"/>
    <xf numFmtId="165" fontId="70" fillId="2" borderId="37" xfId="29" applyNumberFormat="1" applyFont="1" applyFill="1" applyBorder="1"/>
    <xf numFmtId="0" fontId="51" fillId="2" borderId="37" xfId="0" applyFont="1" applyFill="1" applyBorder="1"/>
    <xf numFmtId="0" fontId="51" fillId="2" borderId="35" xfId="0" applyFont="1" applyFill="1" applyBorder="1"/>
    <xf numFmtId="0" fontId="67" fillId="2" borderId="70" xfId="0" applyFont="1" applyFill="1" applyBorder="1"/>
    <xf numFmtId="49" fontId="67" fillId="2" borderId="0" xfId="29" applyNumberFormat="1" applyFont="1" applyFill="1" applyBorder="1"/>
    <xf numFmtId="165" fontId="70" fillId="2" borderId="0" xfId="29" applyNumberFormat="1" applyFont="1" applyFill="1" applyBorder="1"/>
    <xf numFmtId="0" fontId="51" fillId="2" borderId="0" xfId="0" applyFont="1" applyFill="1" applyBorder="1"/>
    <xf numFmtId="0" fontId="51" fillId="2" borderId="19" xfId="0" applyFont="1" applyFill="1" applyBorder="1"/>
    <xf numFmtId="0" fontId="67" fillId="2" borderId="70" xfId="0" applyFont="1" applyFill="1" applyBorder="1" applyAlignment="1">
      <alignment horizontal="left"/>
    </xf>
    <xf numFmtId="0" fontId="54" fillId="5" borderId="20" xfId="0" applyFont="1" applyFill="1" applyBorder="1"/>
    <xf numFmtId="0" fontId="59" fillId="5" borderId="21" xfId="0" applyFont="1" applyFill="1" applyBorder="1" applyAlignment="1">
      <alignment horizontal="left"/>
    </xf>
    <xf numFmtId="0" fontId="59" fillId="5" borderId="21" xfId="0" applyFont="1" applyFill="1" applyBorder="1"/>
    <xf numFmtId="0" fontId="36" fillId="2" borderId="21" xfId="0" applyFont="1" applyFill="1" applyBorder="1"/>
    <xf numFmtId="165" fontId="35" fillId="2" borderId="21" xfId="28" applyNumberFormat="1" applyFont="1" applyFill="1" applyBorder="1" applyAlignment="1">
      <alignment horizontal="center"/>
    </xf>
    <xf numFmtId="0" fontId="33" fillId="2" borderId="21" xfId="0" applyFont="1" applyFill="1" applyBorder="1"/>
    <xf numFmtId="0" fontId="67" fillId="2" borderId="56" xfId="0" applyFont="1" applyFill="1" applyBorder="1"/>
    <xf numFmtId="49" fontId="67" fillId="2" borderId="21" xfId="29" applyNumberFormat="1" applyFont="1" applyFill="1" applyBorder="1"/>
    <xf numFmtId="165" fontId="70" fillId="2" borderId="21" xfId="29" applyNumberFormat="1" applyFont="1" applyFill="1" applyBorder="1"/>
    <xf numFmtId="0" fontId="51" fillId="2" borderId="21" xfId="0" applyFont="1" applyFill="1" applyBorder="1"/>
    <xf numFmtId="0" fontId="51" fillId="2" borderId="22" xfId="0" applyFont="1" applyFill="1" applyBorder="1"/>
    <xf numFmtId="0" fontId="54" fillId="0" borderId="15" xfId="0" applyFont="1" applyFill="1" applyBorder="1" applyAlignment="1">
      <alignment horizontal="left"/>
    </xf>
    <xf numFmtId="0" fontId="54" fillId="0" borderId="18" xfId="0" applyFont="1" applyFill="1" applyBorder="1" applyAlignment="1">
      <alignment horizontal="left"/>
    </xf>
    <xf numFmtId="0" fontId="33" fillId="0" borderId="18" xfId="0" applyFont="1" applyFill="1" applyBorder="1"/>
    <xf numFmtId="0" fontId="54" fillId="0" borderId="20" xfId="0" applyFont="1" applyFill="1" applyBorder="1" applyAlignment="1">
      <alignment horizontal="left"/>
    </xf>
    <xf numFmtId="165" fontId="9" fillId="3" borderId="25" xfId="28" applyNumberFormat="1" applyFont="1" applyFill="1" applyBorder="1" applyAlignment="1">
      <alignment horizontal="center"/>
    </xf>
    <xf numFmtId="0" fontId="9" fillId="3" borderId="71" xfId="41" applyFont="1" applyFill="1" applyBorder="1" applyAlignment="1">
      <alignment horizontal="center" vertical="center"/>
    </xf>
    <xf numFmtId="0" fontId="63" fillId="2" borderId="18" xfId="0" applyFont="1" applyFill="1" applyBorder="1"/>
    <xf numFmtId="165" fontId="1" fillId="3" borderId="15" xfId="28" applyNumberFormat="1" applyFont="1" applyFill="1" applyBorder="1" applyAlignment="1">
      <alignment horizontal="center"/>
    </xf>
    <xf numFmtId="165" fontId="1" fillId="3" borderId="39" xfId="28" applyNumberFormat="1" applyFont="1" applyFill="1" applyBorder="1" applyAlignment="1">
      <alignment horizontal="center"/>
    </xf>
    <xf numFmtId="165" fontId="1" fillId="3" borderId="50" xfId="28" applyNumberFormat="1" applyFont="1" applyFill="1" applyBorder="1" applyAlignment="1">
      <alignment horizontal="center"/>
    </xf>
    <xf numFmtId="165" fontId="1" fillId="3" borderId="40" xfId="28" applyNumberFormat="1" applyFont="1" applyFill="1" applyBorder="1" applyAlignment="1">
      <alignment horizontal="center"/>
    </xf>
    <xf numFmtId="165" fontId="1" fillId="3" borderId="37" xfId="28" applyNumberFormat="1" applyFont="1" applyFill="1" applyBorder="1" applyAlignment="1">
      <alignment horizontal="center"/>
    </xf>
    <xf numFmtId="165" fontId="1" fillId="3" borderId="46" xfId="28" applyNumberFormat="1" applyFont="1" applyFill="1" applyBorder="1" applyAlignment="1">
      <alignment horizontal="center"/>
    </xf>
    <xf numFmtId="165" fontId="1" fillId="3" borderId="51" xfId="28" applyNumberFormat="1" applyFont="1" applyFill="1" applyBorder="1" applyAlignment="1">
      <alignment horizontal="center"/>
    </xf>
    <xf numFmtId="0" fontId="1" fillId="0" borderId="20" xfId="0" applyFont="1" applyBorder="1"/>
    <xf numFmtId="165" fontId="1" fillId="3" borderId="18" xfId="28" applyNumberFormat="1" applyFont="1" applyFill="1" applyBorder="1" applyAlignment="1">
      <alignment horizontal="center"/>
    </xf>
    <xf numFmtId="0" fontId="40" fillId="3" borderId="72" xfId="41" applyFont="1" applyFill="1" applyBorder="1" applyAlignment="1">
      <alignment horizontal="center" vertical="center"/>
    </xf>
    <xf numFmtId="0" fontId="40" fillId="3" borderId="73" xfId="41" applyFont="1" applyFill="1" applyBorder="1" applyAlignment="1">
      <alignment horizontal="center" vertical="center"/>
    </xf>
    <xf numFmtId="0" fontId="9" fillId="3" borderId="74" xfId="41" applyFont="1" applyFill="1" applyBorder="1" applyAlignment="1">
      <alignment horizontal="center" vertical="center"/>
    </xf>
    <xf numFmtId="0" fontId="9" fillId="3" borderId="75" xfId="41" applyFont="1" applyFill="1" applyBorder="1" applyAlignment="1">
      <alignment horizontal="left" vertical="center"/>
    </xf>
    <xf numFmtId="0" fontId="9" fillId="3" borderId="76" xfId="41" applyFont="1" applyFill="1" applyBorder="1" applyAlignment="1">
      <alignment horizontal="center" vertical="center"/>
    </xf>
    <xf numFmtId="0" fontId="9" fillId="3" borderId="77" xfId="41" applyFont="1" applyFill="1" applyBorder="1" applyAlignment="1">
      <alignment horizontal="left" vertical="center"/>
    </xf>
    <xf numFmtId="165" fontId="9" fillId="0" borderId="78" xfId="28" applyNumberFormat="1" applyFont="1" applyFill="1" applyBorder="1" applyAlignment="1">
      <alignment horizontal="center"/>
    </xf>
    <xf numFmtId="0" fontId="1" fillId="0" borderId="78" xfId="0" applyFont="1" applyBorder="1"/>
    <xf numFmtId="0" fontId="1" fillId="0" borderId="73" xfId="0" applyFont="1" applyBorder="1"/>
    <xf numFmtId="165" fontId="9" fillId="0" borderId="79" xfId="28" applyNumberFormat="1" applyFont="1" applyFill="1" applyBorder="1" applyAlignment="1">
      <alignment horizontal="center"/>
    </xf>
    <xf numFmtId="0" fontId="1" fillId="0" borderId="79" xfId="0" applyFont="1" applyBorder="1"/>
    <xf numFmtId="165" fontId="9" fillId="0" borderId="76" xfId="28" applyNumberFormat="1" applyFont="1" applyFill="1" applyBorder="1" applyAlignment="1">
      <alignment horizontal="center" vertical="center"/>
    </xf>
    <xf numFmtId="0" fontId="1" fillId="0" borderId="80" xfId="0" applyFont="1" applyBorder="1"/>
    <xf numFmtId="0" fontId="35" fillId="3" borderId="23" xfId="41" applyFont="1" applyFill="1" applyBorder="1" applyAlignment="1">
      <alignment horizontal="left" vertical="center"/>
    </xf>
    <xf numFmtId="0" fontId="6" fillId="2" borderId="19" xfId="0" applyFont="1" applyFill="1" applyBorder="1"/>
    <xf numFmtId="0" fontId="36" fillId="2" borderId="19" xfId="0" applyFont="1" applyFill="1" applyBorder="1"/>
    <xf numFmtId="0" fontId="74" fillId="3" borderId="15" xfId="0" applyFont="1" applyFill="1" applyBorder="1" applyAlignment="1">
      <alignment horizontal="left"/>
    </xf>
    <xf numFmtId="0" fontId="6" fillId="3" borderId="16" xfId="0" applyFont="1" applyFill="1" applyBorder="1"/>
    <xf numFmtId="0" fontId="7" fillId="3" borderId="17" xfId="0" applyFont="1" applyFill="1" applyBorder="1" applyAlignment="1">
      <alignment vertical="center" wrapText="1"/>
    </xf>
    <xf numFmtId="0" fontId="74" fillId="3" borderId="18" xfId="0" applyFont="1" applyFill="1" applyBorder="1" applyAlignment="1">
      <alignment horizontal="left"/>
    </xf>
    <xf numFmtId="0" fontId="6" fillId="3" borderId="0" xfId="0" applyFont="1" applyFill="1" applyBorder="1"/>
    <xf numFmtId="0" fontId="7" fillId="3" borderId="19" xfId="0" applyFont="1" applyFill="1" applyBorder="1" applyAlignment="1">
      <alignment wrapText="1"/>
    </xf>
    <xf numFmtId="0" fontId="6" fillId="5" borderId="0" xfId="0" applyFont="1" applyFill="1" applyBorder="1"/>
    <xf numFmtId="0" fontId="7" fillId="3" borderId="16" xfId="0" applyFont="1" applyFill="1" applyBorder="1" applyAlignment="1">
      <alignment vertical="center" wrapText="1"/>
    </xf>
    <xf numFmtId="0" fontId="7" fillId="3" borderId="0" xfId="0" applyFont="1" applyFill="1" applyBorder="1" applyAlignment="1">
      <alignment wrapText="1"/>
    </xf>
    <xf numFmtId="0" fontId="54" fillId="3" borderId="20" xfId="0" applyFont="1" applyFill="1" applyBorder="1"/>
    <xf numFmtId="0" fontId="6" fillId="3" borderId="21" xfId="0" applyFont="1" applyFill="1" applyBorder="1"/>
    <xf numFmtId="0" fontId="7" fillId="3" borderId="21" xfId="0" applyFont="1" applyFill="1" applyBorder="1" applyAlignment="1">
      <alignment wrapText="1"/>
    </xf>
    <xf numFmtId="0" fontId="6" fillId="8" borderId="15" xfId="0" applyFont="1" applyFill="1" applyBorder="1" applyAlignment="1">
      <alignment horizontal="left"/>
    </xf>
    <xf numFmtId="0" fontId="6" fillId="8" borderId="16" xfId="0" applyFont="1" applyFill="1" applyBorder="1" applyAlignment="1">
      <alignment horizontal="left"/>
    </xf>
    <xf numFmtId="0" fontId="6" fillId="8" borderId="17" xfId="0" applyFont="1" applyFill="1" applyBorder="1" applyAlignment="1">
      <alignment horizontal="left"/>
    </xf>
    <xf numFmtId="0" fontId="9" fillId="3" borderId="15" xfId="0" applyFont="1" applyFill="1" applyBorder="1" applyAlignment="1">
      <alignment vertical="top" wrapText="1"/>
    </xf>
    <xf numFmtId="0" fontId="1" fillId="0" borderId="3" xfId="0" applyFont="1" applyFill="1" applyBorder="1"/>
    <xf numFmtId="0" fontId="1" fillId="0" borderId="4" xfId="0" applyFont="1" applyFill="1" applyBorder="1"/>
    <xf numFmtId="0" fontId="74" fillId="0" borderId="4" xfId="0" applyFont="1" applyFill="1" applyBorder="1" applyAlignment="1">
      <alignment horizontal="left" wrapText="1"/>
    </xf>
    <xf numFmtId="0" fontId="74" fillId="0" borderId="4" xfId="0" applyFont="1" applyFill="1" applyBorder="1"/>
    <xf numFmtId="0" fontId="9" fillId="3" borderId="4" xfId="41" applyFont="1" applyFill="1" applyBorder="1"/>
    <xf numFmtId="0" fontId="1" fillId="0" borderId="4" xfId="0" applyFont="1" applyFill="1" applyBorder="1" applyAlignment="1">
      <alignment vertical="center"/>
    </xf>
    <xf numFmtId="0" fontId="40" fillId="0" borderId="4" xfId="0" applyFont="1" applyBorder="1"/>
    <xf numFmtId="0" fontId="1" fillId="0" borderId="4" xfId="41" applyFont="1" applyFill="1" applyBorder="1"/>
    <xf numFmtId="0" fontId="40" fillId="0" borderId="4" xfId="0" applyFont="1" applyFill="1" applyBorder="1"/>
    <xf numFmtId="0" fontId="40" fillId="0" borderId="4" xfId="41" applyFont="1" applyFill="1" applyBorder="1"/>
    <xf numFmtId="0" fontId="9" fillId="0" borderId="4" xfId="41" applyFont="1" applyFill="1" applyBorder="1"/>
    <xf numFmtId="0" fontId="1" fillId="0" borderId="5" xfId="41" applyFont="1" applyFill="1" applyBorder="1"/>
    <xf numFmtId="0" fontId="78" fillId="0" borderId="4" xfId="40" applyFont="1" applyBorder="1" applyAlignment="1">
      <alignment vertical="center" wrapText="1"/>
    </xf>
    <xf numFmtId="0" fontId="9" fillId="12" borderId="4" xfId="40" applyFont="1" applyFill="1" applyBorder="1" applyAlignment="1">
      <alignment vertical="center" wrapText="1"/>
    </xf>
    <xf numFmtId="0" fontId="9" fillId="14" borderId="4" xfId="40" applyFont="1" applyFill="1" applyBorder="1" applyAlignment="1">
      <alignment vertical="center" wrapText="1"/>
    </xf>
    <xf numFmtId="0" fontId="9" fillId="15" borderId="4" xfId="40" applyFont="1" applyFill="1" applyBorder="1" applyAlignment="1">
      <alignment vertical="center" wrapText="1"/>
    </xf>
    <xf numFmtId="0" fontId="9" fillId="16" borderId="4" xfId="40" applyFont="1" applyFill="1" applyBorder="1" applyAlignment="1">
      <alignment vertical="center" wrapText="1"/>
    </xf>
    <xf numFmtId="0" fontId="1" fillId="0" borderId="5" xfId="0" applyFont="1" applyFill="1" applyBorder="1"/>
    <xf numFmtId="0" fontId="9" fillId="3" borderId="3" xfId="0" applyFont="1" applyFill="1" applyBorder="1" applyAlignment="1">
      <alignment vertical="top" wrapText="1"/>
    </xf>
    <xf numFmtId="0" fontId="1" fillId="0" borderId="5" xfId="0" applyFont="1" applyFill="1" applyBorder="1" applyAlignment="1">
      <alignment wrapText="1"/>
    </xf>
    <xf numFmtId="0" fontId="1" fillId="0" borderId="23" xfId="0" applyFont="1" applyFill="1" applyBorder="1" applyAlignment="1">
      <alignment wrapText="1"/>
    </xf>
    <xf numFmtId="0" fontId="1" fillId="0" borderId="19" xfId="0" applyFont="1" applyFill="1" applyBorder="1" applyAlignment="1">
      <alignment wrapText="1"/>
    </xf>
    <xf numFmtId="0" fontId="1" fillId="0" borderId="4" xfId="0" applyFont="1" applyFill="1" applyBorder="1" applyAlignment="1">
      <alignment wrapText="1"/>
    </xf>
    <xf numFmtId="0" fontId="1" fillId="0" borderId="19" xfId="0" applyFont="1" applyBorder="1"/>
    <xf numFmtId="0" fontId="1" fillId="0" borderId="4" xfId="0" applyFont="1" applyFill="1" applyBorder="1" applyAlignment="1">
      <alignment vertical="center" wrapText="1"/>
    </xf>
    <xf numFmtId="0" fontId="9" fillId="0" borderId="4" xfId="0" applyFont="1" applyFill="1" applyBorder="1" applyAlignment="1">
      <alignment horizontal="left" vertical="center" wrapText="1"/>
    </xf>
    <xf numFmtId="0" fontId="1" fillId="0" borderId="19" xfId="0" applyFont="1" applyFill="1" applyBorder="1" applyAlignment="1">
      <alignment vertical="center" wrapText="1"/>
    </xf>
    <xf numFmtId="0" fontId="1" fillId="0" borderId="4"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49" xfId="0" applyFont="1" applyBorder="1" applyAlignment="1">
      <alignment wrapText="1"/>
    </xf>
    <xf numFmtId="0" fontId="1" fillId="0" borderId="23" xfId="0" applyFont="1" applyFill="1" applyBorder="1"/>
    <xf numFmtId="0" fontId="1" fillId="0" borderId="3" xfId="0" applyFont="1" applyFill="1" applyBorder="1" applyAlignment="1">
      <alignment wrapText="1"/>
    </xf>
    <xf numFmtId="0" fontId="9" fillId="3" borderId="25" xfId="0" applyFont="1" applyFill="1" applyBorder="1" applyAlignment="1">
      <alignment vertical="top" wrapText="1"/>
    </xf>
    <xf numFmtId="0" fontId="9" fillId="3" borderId="23" xfId="0" applyFont="1" applyFill="1" applyBorder="1" applyAlignment="1">
      <alignment vertical="top" wrapText="1"/>
    </xf>
    <xf numFmtId="0" fontId="1" fillId="0" borderId="3" xfId="0" applyFont="1" applyBorder="1" applyAlignment="1"/>
    <xf numFmtId="0" fontId="1" fillId="0" borderId="4" xfId="0" applyFont="1" applyBorder="1" applyAlignment="1">
      <alignment wrapText="1"/>
    </xf>
    <xf numFmtId="0" fontId="9" fillId="3" borderId="20" xfId="0" applyFont="1" applyFill="1" applyBorder="1" applyAlignment="1">
      <alignment vertical="top" wrapText="1"/>
    </xf>
    <xf numFmtId="0" fontId="9" fillId="3" borderId="5" xfId="0" applyFont="1" applyFill="1" applyBorder="1" applyAlignment="1">
      <alignment vertical="top" wrapText="1"/>
    </xf>
    <xf numFmtId="0" fontId="9" fillId="0" borderId="5" xfId="0" applyFont="1" applyFill="1" applyBorder="1"/>
    <xf numFmtId="0" fontId="9" fillId="3" borderId="4" xfId="0" applyFont="1" applyFill="1" applyBorder="1"/>
    <xf numFmtId="0" fontId="9" fillId="3" borderId="4" xfId="0" applyFont="1" applyFill="1" applyBorder="1" applyAlignment="1">
      <alignment wrapText="1"/>
    </xf>
    <xf numFmtId="0" fontId="1" fillId="0" borderId="3" xfId="0" applyFont="1" applyFill="1" applyBorder="1" applyAlignment="1"/>
    <xf numFmtId="0" fontId="1" fillId="0" borderId="5" xfId="0" applyFont="1" applyFill="1" applyBorder="1" applyAlignment="1"/>
    <xf numFmtId="0" fontId="1" fillId="0" borderId="17" xfId="0" applyFont="1" applyFill="1" applyBorder="1" applyAlignment="1">
      <alignment wrapText="1"/>
    </xf>
    <xf numFmtId="0" fontId="1" fillId="3" borderId="18" xfId="41" applyFont="1" applyFill="1" applyBorder="1"/>
    <xf numFmtId="0" fontId="1" fillId="3" borderId="4" xfId="41" applyFont="1" applyFill="1" applyBorder="1"/>
    <xf numFmtId="0" fontId="1" fillId="0" borderId="19" xfId="0" applyFont="1" applyBorder="1" applyAlignment="1">
      <alignment horizontal="left" wrapText="1"/>
    </xf>
    <xf numFmtId="0" fontId="9" fillId="0" borderId="19" xfId="0" applyFont="1" applyBorder="1" applyAlignment="1">
      <alignment horizontal="left" wrapText="1"/>
    </xf>
    <xf numFmtId="0" fontId="80" fillId="3" borderId="4" xfId="0" applyFont="1" applyFill="1" applyBorder="1" applyAlignment="1">
      <alignment horizontal="left" wrapText="1"/>
    </xf>
    <xf numFmtId="0" fontId="9" fillId="3" borderId="15" xfId="0" applyFont="1" applyFill="1" applyBorder="1" applyAlignment="1">
      <alignment vertical="top"/>
    </xf>
    <xf numFmtId="0" fontId="9" fillId="3" borderId="3" xfId="0" applyFont="1" applyFill="1" applyBorder="1" applyAlignment="1">
      <alignment vertical="top"/>
    </xf>
    <xf numFmtId="0" fontId="40" fillId="0" borderId="3" xfId="0" applyFont="1" applyFill="1" applyBorder="1" applyAlignment="1">
      <alignment wrapText="1"/>
    </xf>
    <xf numFmtId="0" fontId="78" fillId="0" borderId="4" xfId="0" applyFont="1" applyFill="1" applyBorder="1" applyAlignment="1">
      <alignment wrapText="1"/>
    </xf>
    <xf numFmtId="0" fontId="9" fillId="0" borderId="3" xfId="0" applyFont="1" applyBorder="1"/>
    <xf numFmtId="0" fontId="9" fillId="3" borderId="20" xfId="0" applyFont="1" applyFill="1" applyBorder="1" applyAlignment="1">
      <alignment vertical="center"/>
    </xf>
    <xf numFmtId="0" fontId="36" fillId="3" borderId="3" xfId="0" applyFont="1" applyFill="1" applyBorder="1"/>
    <xf numFmtId="0" fontId="34" fillId="0" borderId="4" xfId="0" applyFont="1" applyFill="1" applyBorder="1"/>
    <xf numFmtId="0" fontId="9" fillId="3" borderId="15" xfId="0" applyFont="1" applyFill="1" applyBorder="1" applyAlignment="1">
      <alignment vertical="center"/>
    </xf>
    <xf numFmtId="0" fontId="9" fillId="3" borderId="3" xfId="0" applyFont="1" applyFill="1" applyBorder="1" applyAlignment="1">
      <alignment vertical="center"/>
    </xf>
    <xf numFmtId="0" fontId="1" fillId="0" borderId="3" xfId="0" applyFont="1" applyBorder="1" applyAlignment="1">
      <alignment vertical="center"/>
    </xf>
    <xf numFmtId="0" fontId="9" fillId="3" borderId="4" xfId="0" applyFont="1" applyFill="1" applyBorder="1" applyAlignment="1">
      <alignment vertical="center"/>
    </xf>
    <xf numFmtId="0" fontId="1" fillId="0" borderId="4" xfId="0" applyFont="1" applyBorder="1" applyAlignment="1">
      <alignment vertical="center"/>
    </xf>
    <xf numFmtId="0" fontId="9" fillId="0" borderId="4" xfId="0" applyFont="1" applyBorder="1" applyAlignment="1">
      <alignment vertical="center"/>
    </xf>
    <xf numFmtId="0" fontId="9" fillId="3" borderId="5" xfId="0" applyFont="1" applyFill="1" applyBorder="1" applyAlignment="1">
      <alignment vertical="center"/>
    </xf>
    <xf numFmtId="0" fontId="1" fillId="0" borderId="5" xfId="0" applyFont="1" applyBorder="1" applyAlignment="1">
      <alignment vertical="center" wrapText="1"/>
    </xf>
    <xf numFmtId="0" fontId="9" fillId="3" borderId="50" xfId="0" applyFont="1" applyFill="1" applyBorder="1" applyAlignment="1">
      <alignment vertical="center"/>
    </xf>
    <xf numFmtId="0" fontId="9" fillId="3" borderId="34" xfId="0" applyFont="1" applyFill="1" applyBorder="1" applyAlignment="1">
      <alignment vertical="center"/>
    </xf>
    <xf numFmtId="0" fontId="1" fillId="0" borderId="34" xfId="0" applyFont="1" applyBorder="1" applyAlignment="1">
      <alignment vertical="center"/>
    </xf>
    <xf numFmtId="0" fontId="9" fillId="3" borderId="39" xfId="0" applyFont="1" applyFill="1" applyBorder="1" applyAlignment="1">
      <alignment vertical="center"/>
    </xf>
    <xf numFmtId="0" fontId="9" fillId="3" borderId="33" xfId="0" applyFont="1" applyFill="1" applyBorder="1" applyAlignment="1">
      <alignment vertical="center"/>
    </xf>
    <xf numFmtId="0" fontId="1" fillId="0" borderId="33" xfId="0" applyFont="1" applyBorder="1" applyAlignment="1">
      <alignment vertical="center"/>
    </xf>
    <xf numFmtId="0" fontId="9" fillId="3" borderId="39" xfId="0" applyFont="1" applyFill="1" applyBorder="1" applyAlignment="1">
      <alignment horizontal="left" vertical="center"/>
    </xf>
    <xf numFmtId="0" fontId="9" fillId="3" borderId="33" xfId="0" applyFont="1" applyFill="1" applyBorder="1" applyAlignment="1">
      <alignment horizontal="left" vertical="center"/>
    </xf>
    <xf numFmtId="0" fontId="1" fillId="0" borderId="33" xfId="0" applyFont="1" applyBorder="1" applyAlignment="1">
      <alignment horizontal="left" vertical="center"/>
    </xf>
    <xf numFmtId="0" fontId="1" fillId="0" borderId="33" xfId="0" applyFont="1" applyBorder="1" applyAlignment="1">
      <alignment vertical="center" wrapText="1"/>
    </xf>
    <xf numFmtId="0" fontId="9" fillId="3" borderId="51" xfId="0" applyFont="1" applyFill="1" applyBorder="1" applyAlignment="1">
      <alignment vertical="center"/>
    </xf>
    <xf numFmtId="0" fontId="9" fillId="3" borderId="36" xfId="0" applyFont="1" applyFill="1" applyBorder="1" applyAlignment="1">
      <alignment vertical="center"/>
    </xf>
    <xf numFmtId="0" fontId="9" fillId="0" borderId="5" xfId="0" applyFont="1" applyBorder="1" applyAlignment="1">
      <alignment vertical="center"/>
    </xf>
    <xf numFmtId="0" fontId="35" fillId="0" borderId="3" xfId="0" applyFont="1" applyFill="1" applyBorder="1" applyAlignment="1">
      <alignment vertical="center"/>
    </xf>
    <xf numFmtId="0" fontId="35" fillId="0" borderId="4" xfId="0" applyFont="1" applyFill="1" applyBorder="1" applyAlignment="1">
      <alignment vertical="center"/>
    </xf>
    <xf numFmtId="0" fontId="35" fillId="0" borderId="5" xfId="0" applyFont="1" applyFill="1" applyBorder="1" applyAlignment="1">
      <alignment vertical="center"/>
    </xf>
    <xf numFmtId="0" fontId="40" fillId="0" borderId="17" xfId="0" applyFont="1" applyFill="1" applyBorder="1" applyAlignment="1">
      <alignment horizontal="left" vertical="top" wrapText="1"/>
    </xf>
    <xf numFmtId="0" fontId="9" fillId="5" borderId="25" xfId="0" applyFont="1" applyFill="1" applyBorder="1"/>
    <xf numFmtId="0" fontId="1" fillId="5" borderId="24" xfId="0" applyFont="1" applyFill="1" applyBorder="1"/>
    <xf numFmtId="0" fontId="9" fillId="22" borderId="0" xfId="0" applyFont="1" applyFill="1"/>
    <xf numFmtId="0" fontId="1" fillId="22" borderId="0" xfId="0" applyFont="1" applyFill="1"/>
    <xf numFmtId="0" fontId="40" fillId="0" borderId="39" xfId="0" applyFont="1" applyBorder="1"/>
    <xf numFmtId="0" fontId="40" fillId="0" borderId="33" xfId="0" applyFont="1" applyBorder="1" applyAlignment="1">
      <alignment horizontal="left"/>
    </xf>
    <xf numFmtId="0" fontId="40" fillId="0" borderId="51" xfId="0" applyFont="1" applyBorder="1"/>
    <xf numFmtId="0" fontId="40" fillId="0" borderId="36" xfId="0" applyFont="1" applyBorder="1" applyAlignment="1">
      <alignment horizontal="left"/>
    </xf>
    <xf numFmtId="0" fontId="35" fillId="11" borderId="0" xfId="0" applyFont="1" applyFill="1" applyBorder="1" applyAlignment="1">
      <alignment horizontal="left" wrapText="1"/>
    </xf>
    <xf numFmtId="0" fontId="81" fillId="11" borderId="69" xfId="0" applyFont="1" applyFill="1" applyBorder="1" applyAlignment="1">
      <alignment horizontal="left"/>
    </xf>
    <xf numFmtId="0" fontId="81" fillId="11" borderId="70" xfId="0" applyFont="1" applyFill="1" applyBorder="1" applyAlignment="1">
      <alignment horizontal="left"/>
    </xf>
    <xf numFmtId="0" fontId="35" fillId="11" borderId="21" xfId="0" applyFont="1" applyFill="1" applyBorder="1" applyAlignment="1">
      <alignment horizontal="left" wrapText="1"/>
    </xf>
    <xf numFmtId="0" fontId="35" fillId="0" borderId="0" xfId="0" applyFont="1" applyFill="1" applyBorder="1" applyAlignment="1">
      <alignment horizontal="left" wrapText="1"/>
    </xf>
    <xf numFmtId="0" fontId="33" fillId="0" borderId="0" xfId="0" applyFont="1" applyFill="1"/>
    <xf numFmtId="0" fontId="33" fillId="0" borderId="21" xfId="0" applyFont="1" applyBorder="1"/>
    <xf numFmtId="0" fontId="3" fillId="0" borderId="21" xfId="0" applyFont="1" applyFill="1" applyBorder="1" applyAlignment="1">
      <alignment horizontal="center"/>
    </xf>
    <xf numFmtId="0" fontId="3" fillId="0" borderId="21" xfId="0" applyFont="1" applyFill="1" applyBorder="1"/>
    <xf numFmtId="0" fontId="9" fillId="0" borderId="21" xfId="0" applyFont="1" applyBorder="1" applyAlignment="1">
      <alignment horizontal="left" wrapText="1"/>
    </xf>
    <xf numFmtId="0" fontId="31" fillId="5" borderId="0" xfId="0" applyFont="1" applyFill="1"/>
    <xf numFmtId="0" fontId="0" fillId="5" borderId="0" xfId="0" applyFill="1"/>
    <xf numFmtId="0" fontId="31" fillId="22" borderId="0" xfId="0" applyFont="1" applyFill="1"/>
    <xf numFmtId="0" fontId="0" fillId="22" borderId="0" xfId="0" applyFill="1"/>
    <xf numFmtId="0" fontId="34" fillId="22" borderId="0" xfId="0" applyFont="1" applyFill="1" applyBorder="1" applyAlignment="1">
      <alignment horizontal="left" vertical="center"/>
    </xf>
    <xf numFmtId="0" fontId="84" fillId="0" borderId="0" xfId="0" applyFont="1" applyAlignment="1">
      <alignment vertical="center"/>
    </xf>
    <xf numFmtId="0" fontId="86" fillId="0" borderId="0" xfId="0" applyFont="1"/>
    <xf numFmtId="0" fontId="6" fillId="8" borderId="3" xfId="0" applyFont="1" applyFill="1" applyBorder="1" applyAlignment="1">
      <alignment horizontal="left"/>
    </xf>
    <xf numFmtId="0" fontId="6" fillId="8" borderId="4" xfId="0" applyFont="1" applyFill="1" applyBorder="1" applyAlignment="1">
      <alignment horizontal="left"/>
    </xf>
    <xf numFmtId="0" fontId="6" fillId="2" borderId="4" xfId="0" applyFont="1" applyFill="1" applyBorder="1" applyAlignment="1">
      <alignment horizontal="left"/>
    </xf>
    <xf numFmtId="0" fontId="21" fillId="8" borderId="34" xfId="0" applyFont="1" applyFill="1" applyBorder="1" applyAlignment="1">
      <alignment horizontal="center"/>
    </xf>
    <xf numFmtId="0" fontId="0" fillId="0" borderId="4" xfId="0" applyBorder="1"/>
    <xf numFmtId="0" fontId="11" fillId="3" borderId="4" xfId="0" applyFont="1" applyFill="1" applyBorder="1" applyAlignment="1">
      <alignment horizontal="left" vertical="center" wrapText="1"/>
    </xf>
    <xf numFmtId="0" fontId="20" fillId="3" borderId="4" xfId="0" applyFont="1" applyFill="1" applyBorder="1" applyAlignment="1">
      <alignment horizontal="left" vertical="center" wrapText="1"/>
    </xf>
    <xf numFmtId="0" fontId="20" fillId="3" borderId="4" xfId="0" applyFont="1" applyFill="1" applyBorder="1" applyAlignment="1">
      <alignment vertical="center" wrapText="1"/>
    </xf>
    <xf numFmtId="0" fontId="21" fillId="8" borderId="18" xfId="0" applyFont="1" applyFill="1" applyBorder="1" applyAlignment="1">
      <alignment horizontal="center"/>
    </xf>
    <xf numFmtId="0" fontId="22" fillId="8" borderId="0" xfId="0" applyFont="1" applyFill="1" applyBorder="1" applyAlignment="1">
      <alignment horizontal="center"/>
    </xf>
    <xf numFmtId="0" fontId="22" fillId="8" borderId="19" xfId="0" applyFont="1" applyFill="1" applyBorder="1" applyAlignment="1">
      <alignment horizontal="center"/>
    </xf>
    <xf numFmtId="0" fontId="9" fillId="10" borderId="18" xfId="0" applyFont="1" applyFill="1" applyBorder="1" applyAlignment="1">
      <alignment horizontal="left" vertical="top" wrapText="1"/>
    </xf>
    <xf numFmtId="0" fontId="9" fillId="10" borderId="0" xfId="0" applyFont="1" applyFill="1" applyBorder="1" applyAlignment="1">
      <alignment horizontal="left" vertical="top" wrapText="1"/>
    </xf>
    <xf numFmtId="0" fontId="9" fillId="10" borderId="19" xfId="0" applyFont="1" applyFill="1" applyBorder="1" applyAlignment="1">
      <alignment horizontal="left" vertical="top" wrapText="1"/>
    </xf>
    <xf numFmtId="0" fontId="35" fillId="3" borderId="3" xfId="41" applyFont="1" applyFill="1" applyBorder="1" applyAlignment="1">
      <alignment horizontal="left" vertical="center"/>
    </xf>
    <xf numFmtId="0" fontId="35" fillId="3" borderId="4" xfId="41" applyFont="1" applyFill="1" applyBorder="1" applyAlignment="1">
      <alignment horizontal="left" vertical="center"/>
    </xf>
    <xf numFmtId="0" fontId="35" fillId="3" borderId="5" xfId="41" applyFont="1" applyFill="1" applyBorder="1" applyAlignment="1">
      <alignment horizontal="left" vertical="center"/>
    </xf>
    <xf numFmtId="0" fontId="35" fillId="3" borderId="33" xfId="41" applyFont="1" applyFill="1" applyBorder="1" applyAlignment="1">
      <alignment horizontal="center" vertical="center"/>
    </xf>
    <xf numFmtId="0" fontId="35" fillId="3" borderId="3" xfId="41" applyFont="1" applyFill="1" applyBorder="1" applyAlignment="1">
      <alignment horizontal="center" vertical="center"/>
    </xf>
    <xf numFmtId="0" fontId="35" fillId="3" borderId="4" xfId="41" applyFont="1" applyFill="1" applyBorder="1" applyAlignment="1">
      <alignment horizontal="center" vertical="center"/>
    </xf>
    <xf numFmtId="0" fontId="35" fillId="3" borderId="34" xfId="41" applyFont="1" applyFill="1" applyBorder="1" applyAlignment="1">
      <alignment horizontal="center" vertical="center"/>
    </xf>
    <xf numFmtId="0" fontId="35" fillId="3" borderId="38" xfId="41" applyFont="1" applyFill="1" applyBorder="1" applyAlignment="1">
      <alignment horizontal="center" vertical="center"/>
    </xf>
    <xf numFmtId="0" fontId="65" fillId="14" borderId="25" xfId="41" applyFont="1" applyFill="1" applyBorder="1" applyAlignment="1">
      <alignment horizontal="center" vertical="center"/>
    </xf>
    <xf numFmtId="0" fontId="65" fillId="14" borderId="59" xfId="41" applyFont="1" applyFill="1" applyBorder="1" applyAlignment="1">
      <alignment horizontal="center" vertical="center"/>
    </xf>
    <xf numFmtId="0" fontId="65" fillId="14" borderId="24" xfId="41" applyFont="1" applyFill="1" applyBorder="1" applyAlignment="1">
      <alignment horizontal="center" vertical="center"/>
    </xf>
    <xf numFmtId="0" fontId="35" fillId="20" borderId="18" xfId="0" applyFont="1" applyFill="1" applyBorder="1" applyAlignment="1">
      <alignment horizontal="center" wrapText="1"/>
    </xf>
    <xf numFmtId="0" fontId="35" fillId="20" borderId="19" xfId="0" applyFont="1" applyFill="1" applyBorder="1" applyAlignment="1">
      <alignment horizontal="center" wrapText="1"/>
    </xf>
    <xf numFmtId="0" fontId="35" fillId="12" borderId="18" xfId="0" applyFont="1" applyFill="1" applyBorder="1" applyAlignment="1">
      <alignment horizontal="center" wrapText="1"/>
    </xf>
    <xf numFmtId="0" fontId="35" fillId="12" borderId="19" xfId="0" applyFont="1" applyFill="1" applyBorder="1" applyAlignment="1">
      <alignment horizontal="center" wrapText="1"/>
    </xf>
    <xf numFmtId="0" fontId="35" fillId="11" borderId="20" xfId="0" applyFont="1" applyFill="1" applyBorder="1" applyAlignment="1">
      <alignment horizontal="center" wrapText="1"/>
    </xf>
    <xf numFmtId="0" fontId="35" fillId="11" borderId="22" xfId="0" applyFont="1" applyFill="1" applyBorder="1" applyAlignment="1">
      <alignment horizontal="center" wrapText="1"/>
    </xf>
    <xf numFmtId="0" fontId="35" fillId="20" borderId="20" xfId="0" applyFont="1" applyFill="1" applyBorder="1" applyAlignment="1">
      <alignment horizontal="center" wrapText="1"/>
    </xf>
    <xf numFmtId="0" fontId="35" fillId="20" borderId="22" xfId="0" applyFont="1" applyFill="1" applyBorder="1" applyAlignment="1">
      <alignment horizontal="center" wrapText="1"/>
    </xf>
    <xf numFmtId="0" fontId="35" fillId="12" borderId="20" xfId="0" applyFont="1" applyFill="1" applyBorder="1" applyAlignment="1">
      <alignment horizontal="center" wrapText="1"/>
    </xf>
    <xf numFmtId="0" fontId="35" fillId="12" borderId="22" xfId="0" applyFont="1" applyFill="1" applyBorder="1" applyAlignment="1">
      <alignment horizontal="center" wrapText="1"/>
    </xf>
    <xf numFmtId="0" fontId="6" fillId="19" borderId="15" xfId="0" applyFont="1" applyFill="1" applyBorder="1" applyAlignment="1">
      <alignment horizontal="left"/>
    </xf>
    <xf numFmtId="0" fontId="6" fillId="19" borderId="16" xfId="0" applyFont="1" applyFill="1" applyBorder="1" applyAlignment="1">
      <alignment horizontal="left"/>
    </xf>
    <xf numFmtId="0" fontId="6" fillId="19" borderId="18" xfId="0" applyFont="1" applyFill="1" applyBorder="1" applyAlignment="1">
      <alignment horizontal="left"/>
    </xf>
    <xf numFmtId="0" fontId="6" fillId="19" borderId="0" xfId="0" applyFont="1" applyFill="1" applyBorder="1" applyAlignment="1">
      <alignment horizontal="left"/>
    </xf>
    <xf numFmtId="0" fontId="21" fillId="19" borderId="20" xfId="0" applyFont="1" applyFill="1" applyBorder="1" applyAlignment="1">
      <alignment horizontal="center"/>
    </xf>
    <xf numFmtId="0" fontId="21" fillId="19" borderId="21" xfId="0" applyFont="1" applyFill="1" applyBorder="1" applyAlignment="1">
      <alignment horizontal="center"/>
    </xf>
    <xf numFmtId="0" fontId="21" fillId="19" borderId="22" xfId="0" applyFont="1" applyFill="1" applyBorder="1" applyAlignment="1">
      <alignment horizontal="center"/>
    </xf>
    <xf numFmtId="0" fontId="35" fillId="11" borderId="25" xfId="0" applyFont="1" applyFill="1" applyBorder="1" applyAlignment="1">
      <alignment horizontal="center" vertical="center" wrapText="1"/>
    </xf>
    <xf numFmtId="0" fontId="35" fillId="11" borderId="24" xfId="0" applyFont="1" applyFill="1" applyBorder="1" applyAlignment="1">
      <alignment horizontal="center" vertical="center" wrapText="1"/>
    </xf>
    <xf numFmtId="0" fontId="35" fillId="20" borderId="25" xfId="0" applyFont="1" applyFill="1" applyBorder="1" applyAlignment="1">
      <alignment horizontal="center" vertical="center" wrapText="1"/>
    </xf>
    <xf numFmtId="0" fontId="35" fillId="20" borderId="24" xfId="0" applyFont="1" applyFill="1" applyBorder="1" applyAlignment="1">
      <alignment horizontal="center" vertical="center" wrapText="1"/>
    </xf>
    <xf numFmtId="0" fontId="35" fillId="12" borderId="25" xfId="0" applyFont="1" applyFill="1" applyBorder="1" applyAlignment="1">
      <alignment horizontal="center" vertical="center"/>
    </xf>
    <xf numFmtId="0" fontId="35" fillId="12" borderId="24" xfId="0" applyFont="1" applyFill="1" applyBorder="1" applyAlignment="1">
      <alignment horizontal="center" vertical="center"/>
    </xf>
    <xf numFmtId="0" fontId="64" fillId="0" borderId="3" xfId="0" applyFont="1" applyFill="1" applyBorder="1" applyAlignment="1">
      <alignment horizontal="center" vertical="center" wrapText="1"/>
    </xf>
    <xf numFmtId="0" fontId="64" fillId="0" borderId="4" xfId="0" applyFont="1" applyFill="1" applyBorder="1" applyAlignment="1">
      <alignment horizontal="center" vertical="center" wrapText="1"/>
    </xf>
    <xf numFmtId="0" fontId="64" fillId="0" borderId="5" xfId="0" applyFont="1" applyFill="1" applyBorder="1" applyAlignment="1">
      <alignment horizontal="center" vertical="center" wrapText="1"/>
    </xf>
    <xf numFmtId="0" fontId="35" fillId="11" borderId="18" xfId="0" applyFont="1" applyFill="1" applyBorder="1" applyAlignment="1">
      <alignment horizontal="center" wrapText="1"/>
    </xf>
    <xf numFmtId="0" fontId="35" fillId="11" borderId="19" xfId="0" applyFont="1" applyFill="1" applyBorder="1" applyAlignment="1">
      <alignment horizontal="center" wrapText="1"/>
    </xf>
    <xf numFmtId="0" fontId="40" fillId="3" borderId="78" xfId="41" applyFont="1" applyFill="1" applyBorder="1" applyAlignment="1">
      <alignment horizontal="center" vertical="center"/>
    </xf>
    <xf numFmtId="0" fontId="40" fillId="3" borderId="87" xfId="41" applyFont="1" applyFill="1" applyBorder="1" applyAlignment="1">
      <alignment horizontal="center" vertical="center"/>
    </xf>
    <xf numFmtId="0" fontId="40" fillId="3" borderId="88" xfId="41" applyFont="1" applyFill="1" applyBorder="1" applyAlignment="1">
      <alignment horizontal="center" vertical="center"/>
    </xf>
    <xf numFmtId="0" fontId="9" fillId="3" borderId="89" xfId="41" applyFont="1" applyFill="1" applyBorder="1" applyAlignment="1">
      <alignment horizontal="center" vertical="center"/>
    </xf>
    <xf numFmtId="0" fontId="9" fillId="3" borderId="74" xfId="41" applyFont="1" applyFill="1" applyBorder="1" applyAlignment="1">
      <alignment horizontal="center" vertical="center"/>
    </xf>
    <xf numFmtId="0" fontId="40" fillId="3" borderId="76" xfId="41" applyFont="1" applyFill="1" applyBorder="1" applyAlignment="1">
      <alignment horizontal="center" vertical="center"/>
    </xf>
    <xf numFmtId="0" fontId="9" fillId="3" borderId="36" xfId="41" applyFont="1" applyFill="1" applyBorder="1" applyAlignment="1">
      <alignment horizontal="center" vertical="center"/>
    </xf>
    <xf numFmtId="0" fontId="9" fillId="3" borderId="4" xfId="41" applyFont="1" applyFill="1" applyBorder="1" applyAlignment="1">
      <alignment horizontal="center" vertical="center"/>
    </xf>
    <xf numFmtId="0" fontId="9" fillId="3" borderId="34" xfId="41" applyFont="1" applyFill="1" applyBorder="1" applyAlignment="1">
      <alignment horizontal="center" vertical="center"/>
    </xf>
    <xf numFmtId="0" fontId="9" fillId="3" borderId="3" xfId="41" applyFont="1" applyFill="1" applyBorder="1" applyAlignment="1">
      <alignment horizontal="center" vertical="center"/>
    </xf>
    <xf numFmtId="0" fontId="9" fillId="3" borderId="50" xfId="41" applyFont="1" applyFill="1" applyBorder="1" applyAlignment="1">
      <alignment horizontal="center" vertical="center"/>
    </xf>
    <xf numFmtId="0" fontId="9" fillId="3" borderId="39" xfId="41" applyFont="1" applyFill="1" applyBorder="1" applyAlignment="1">
      <alignment horizontal="center" vertical="center"/>
    </xf>
    <xf numFmtId="0" fontId="9" fillId="3" borderId="3" xfId="41" applyFont="1" applyFill="1" applyBorder="1" applyAlignment="1">
      <alignment horizontal="left" vertical="center"/>
    </xf>
    <xf numFmtId="0" fontId="9" fillId="3" borderId="4" xfId="41" applyFont="1" applyFill="1" applyBorder="1" applyAlignment="1">
      <alignment horizontal="left" vertical="center"/>
    </xf>
    <xf numFmtId="0" fontId="9" fillId="3" borderId="5" xfId="41" applyFont="1" applyFill="1" applyBorder="1" applyAlignment="1">
      <alignment horizontal="left" vertical="center"/>
    </xf>
    <xf numFmtId="165" fontId="9" fillId="0" borderId="76" xfId="28" applyNumberFormat="1" applyFont="1" applyFill="1" applyBorder="1" applyAlignment="1">
      <alignment horizontal="center" vertical="center"/>
    </xf>
    <xf numFmtId="165" fontId="9" fillId="0" borderId="87" xfId="28" applyNumberFormat="1" applyFont="1" applyFill="1" applyBorder="1" applyAlignment="1">
      <alignment horizontal="center" vertical="center"/>
    </xf>
    <xf numFmtId="165" fontId="9" fillId="0" borderId="88" xfId="28" applyNumberFormat="1" applyFont="1" applyFill="1" applyBorder="1" applyAlignment="1">
      <alignment horizontal="center" vertical="center"/>
    </xf>
    <xf numFmtId="165" fontId="40" fillId="0" borderId="76" xfId="28" applyNumberFormat="1" applyFont="1" applyFill="1" applyBorder="1" applyAlignment="1">
      <alignment horizontal="center" vertical="center"/>
    </xf>
    <xf numFmtId="165" fontId="40" fillId="0" borderId="87" xfId="28" applyNumberFormat="1" applyFont="1" applyFill="1" applyBorder="1" applyAlignment="1">
      <alignment horizontal="center" vertical="center"/>
    </xf>
    <xf numFmtId="165" fontId="40" fillId="0" borderId="88" xfId="28" applyNumberFormat="1" applyFont="1" applyFill="1" applyBorder="1" applyAlignment="1">
      <alignment horizontal="center" vertical="center"/>
    </xf>
    <xf numFmtId="0" fontId="36" fillId="0" borderId="0" xfId="0" applyFont="1" applyAlignment="1">
      <alignment horizontal="center"/>
    </xf>
    <xf numFmtId="0" fontId="7" fillId="11" borderId="20" xfId="0" applyFont="1" applyFill="1" applyBorder="1" applyAlignment="1">
      <alignment horizontal="center" wrapText="1"/>
    </xf>
    <xf numFmtId="0" fontId="7" fillId="11" borderId="21" xfId="0" applyFont="1" applyFill="1" applyBorder="1" applyAlignment="1">
      <alignment horizontal="center" wrapText="1"/>
    </xf>
    <xf numFmtId="0" fontId="7" fillId="11" borderId="86" xfId="0" applyFont="1" applyFill="1" applyBorder="1" applyAlignment="1">
      <alignment horizontal="center" wrapText="1"/>
    </xf>
    <xf numFmtId="0" fontId="7" fillId="12" borderId="77" xfId="0" applyFont="1" applyFill="1" applyBorder="1" applyAlignment="1">
      <alignment horizontal="center" wrapText="1"/>
    </xf>
    <xf numFmtId="0" fontId="7" fillId="12" borderId="21" xfId="0" applyFont="1" applyFill="1" applyBorder="1" applyAlignment="1">
      <alignment horizontal="center" wrapText="1"/>
    </xf>
    <xf numFmtId="0" fontId="21" fillId="19" borderId="20" xfId="0" applyFont="1" applyFill="1" applyBorder="1" applyAlignment="1">
      <alignment horizontal="center" vertical="center"/>
    </xf>
    <xf numFmtId="0" fontId="21" fillId="19" borderId="21" xfId="0" applyFont="1" applyFill="1" applyBorder="1" applyAlignment="1">
      <alignment horizontal="center" vertical="center"/>
    </xf>
    <xf numFmtId="0" fontId="21" fillId="19" borderId="22" xfId="0" applyFont="1" applyFill="1" applyBorder="1" applyAlignment="1">
      <alignment horizontal="center" vertical="center"/>
    </xf>
    <xf numFmtId="0" fontId="7" fillId="11" borderId="46" xfId="0" applyFont="1" applyFill="1" applyBorder="1" applyAlignment="1">
      <alignment horizontal="center" vertical="center" wrapText="1"/>
    </xf>
    <xf numFmtId="0" fontId="7" fillId="11" borderId="43" xfId="0" applyFont="1" applyFill="1" applyBorder="1" applyAlignment="1">
      <alignment horizontal="center" vertical="center" wrapText="1"/>
    </xf>
    <xf numFmtId="0" fontId="7" fillId="11" borderId="81" xfId="0" applyFont="1" applyFill="1" applyBorder="1" applyAlignment="1">
      <alignment horizontal="center" vertical="center" wrapText="1"/>
    </xf>
    <xf numFmtId="0" fontId="7" fillId="11" borderId="82" xfId="0" applyFont="1" applyFill="1" applyBorder="1" applyAlignment="1">
      <alignment horizontal="center" vertical="center" wrapText="1"/>
    </xf>
    <xf numFmtId="0" fontId="7" fillId="11" borderId="70" xfId="0" applyFont="1" applyFill="1" applyBorder="1" applyAlignment="1">
      <alignment horizontal="center" vertical="center" wrapText="1"/>
    </xf>
    <xf numFmtId="0" fontId="7" fillId="11" borderId="56" xfId="0" applyFont="1" applyFill="1" applyBorder="1" applyAlignment="1">
      <alignment horizontal="center" vertical="center" wrapText="1"/>
    </xf>
    <xf numFmtId="0" fontId="7" fillId="12" borderId="83" xfId="0" applyFont="1" applyFill="1" applyBorder="1" applyAlignment="1">
      <alignment horizontal="center" vertical="center"/>
    </xf>
    <xf numFmtId="0" fontId="7" fillId="12" borderId="43" xfId="0" applyFont="1" applyFill="1" applyBorder="1" applyAlignment="1">
      <alignment horizontal="center" vertical="center"/>
    </xf>
    <xf numFmtId="0" fontId="7" fillId="12" borderId="62" xfId="0" applyFont="1" applyFill="1" applyBorder="1" applyAlignment="1">
      <alignment horizontal="center" vertical="center" wrapText="1"/>
    </xf>
    <xf numFmtId="0" fontId="7" fillId="12" borderId="84" xfId="0" applyFont="1" applyFill="1" applyBorder="1" applyAlignment="1">
      <alignment horizontal="center" vertical="center" wrapText="1"/>
    </xf>
    <xf numFmtId="0" fontId="7" fillId="12" borderId="58" xfId="0" applyFont="1" applyFill="1" applyBorder="1" applyAlignment="1">
      <alignment horizontal="center" vertical="center" wrapText="1"/>
    </xf>
    <xf numFmtId="0" fontId="73" fillId="11" borderId="51" xfId="0" applyFont="1" applyFill="1" applyBorder="1" applyAlignment="1">
      <alignment horizontal="center" wrapText="1"/>
    </xf>
    <xf numFmtId="0" fontId="73" fillId="11" borderId="37" xfId="0" applyFont="1" applyFill="1" applyBorder="1" applyAlignment="1">
      <alignment horizontal="center" wrapText="1"/>
    </xf>
    <xf numFmtId="0" fontId="73" fillId="11" borderId="85" xfId="0" applyFont="1" applyFill="1" applyBorder="1" applyAlignment="1">
      <alignment horizontal="center" wrapText="1"/>
    </xf>
    <xf numFmtId="0" fontId="7" fillId="12" borderId="75" xfId="0" applyFont="1" applyFill="1" applyBorder="1" applyAlignment="1">
      <alignment horizontal="center" wrapText="1"/>
    </xf>
    <xf numFmtId="0" fontId="7" fillId="12" borderId="0" xfId="0" applyFont="1" applyFill="1" applyBorder="1" applyAlignment="1">
      <alignment horizontal="center" wrapText="1"/>
    </xf>
    <xf numFmtId="0" fontId="7" fillId="11" borderId="18" xfId="0" applyFont="1" applyFill="1" applyBorder="1" applyAlignment="1">
      <alignment horizontal="center" wrapText="1"/>
    </xf>
    <xf numFmtId="0" fontId="7" fillId="11" borderId="0" xfId="0" applyFont="1" applyFill="1" applyBorder="1" applyAlignment="1">
      <alignment horizontal="center" wrapText="1"/>
    </xf>
    <xf numFmtId="0" fontId="7" fillId="11" borderId="14" xfId="0" applyFont="1" applyFill="1" applyBorder="1" applyAlignment="1">
      <alignment horizontal="center" wrapText="1"/>
    </xf>
    <xf numFmtId="0" fontId="6" fillId="8" borderId="15" xfId="0" applyFont="1" applyFill="1" applyBorder="1" applyAlignment="1">
      <alignment horizontal="left"/>
    </xf>
    <xf numFmtId="0" fontId="6" fillId="8" borderId="16" xfId="0" applyFont="1" applyFill="1" applyBorder="1" applyAlignment="1">
      <alignment horizontal="left"/>
    </xf>
    <xf numFmtId="0" fontId="6" fillId="8" borderId="17" xfId="0" applyFont="1" applyFill="1" applyBorder="1" applyAlignment="1">
      <alignment horizontal="left"/>
    </xf>
    <xf numFmtId="0" fontId="6" fillId="8" borderId="18" xfId="0" applyFont="1" applyFill="1" applyBorder="1" applyAlignment="1">
      <alignment horizontal="left"/>
    </xf>
    <xf numFmtId="0" fontId="6" fillId="8" borderId="0" xfId="0" applyFont="1" applyFill="1" applyBorder="1" applyAlignment="1">
      <alignment horizontal="left"/>
    </xf>
    <xf numFmtId="0" fontId="6" fillId="8" borderId="19" xfId="0" applyFont="1" applyFill="1" applyBorder="1" applyAlignment="1">
      <alignment horizontal="left"/>
    </xf>
    <xf numFmtId="0" fontId="21" fillId="8" borderId="20" xfId="0" applyFont="1" applyFill="1" applyBorder="1" applyAlignment="1">
      <alignment horizontal="center"/>
    </xf>
    <xf numFmtId="0" fontId="21" fillId="8" borderId="21" xfId="0" applyFont="1" applyFill="1" applyBorder="1" applyAlignment="1">
      <alignment horizontal="center"/>
    </xf>
    <xf numFmtId="0" fontId="21" fillId="8" borderId="22" xfId="0" applyFont="1" applyFill="1" applyBorder="1" applyAlignment="1">
      <alignment horizontal="center"/>
    </xf>
    <xf numFmtId="0" fontId="35" fillId="11" borderId="46" xfId="0" applyFont="1" applyFill="1" applyBorder="1" applyAlignment="1">
      <alignment horizontal="center" vertical="center" wrapText="1"/>
    </xf>
    <xf numFmtId="0" fontId="35" fillId="11" borderId="47" xfId="0" applyFont="1" applyFill="1" applyBorder="1" applyAlignment="1">
      <alignment horizontal="center" vertical="center" wrapText="1"/>
    </xf>
    <xf numFmtId="0" fontId="35" fillId="12" borderId="46" xfId="0" applyFont="1" applyFill="1" applyBorder="1" applyAlignment="1">
      <alignment horizontal="center" vertical="center"/>
    </xf>
    <xf numFmtId="0" fontId="35" fillId="12" borderId="47" xfId="0" applyFont="1" applyFill="1" applyBorder="1" applyAlignment="1">
      <alignment horizontal="center" vertical="center"/>
    </xf>
    <xf numFmtId="0" fontId="35" fillId="12" borderId="0" xfId="0" applyFont="1" applyFill="1" applyBorder="1" applyAlignment="1">
      <alignment horizontal="center" wrapText="1"/>
    </xf>
    <xf numFmtId="0" fontId="35" fillId="11" borderId="21" xfId="0" applyFont="1" applyFill="1" applyBorder="1" applyAlignment="1">
      <alignment horizontal="center" wrapText="1"/>
    </xf>
    <xf numFmtId="0" fontId="35" fillId="12" borderId="21" xfId="0" applyFont="1" applyFill="1" applyBorder="1" applyAlignment="1">
      <alignment horizontal="center" wrapText="1"/>
    </xf>
    <xf numFmtId="0" fontId="35" fillId="11" borderId="15" xfId="0" applyFont="1" applyFill="1" applyBorder="1" applyAlignment="1">
      <alignment horizontal="center" vertical="center" wrapText="1"/>
    </xf>
    <xf numFmtId="0" fontId="35" fillId="11" borderId="16" xfId="0" applyFont="1" applyFill="1" applyBorder="1" applyAlignment="1">
      <alignment horizontal="center" vertical="center" wrapText="1"/>
    </xf>
    <xf numFmtId="0" fontId="35" fillId="12" borderId="15" xfId="0" applyFont="1" applyFill="1" applyBorder="1" applyAlignment="1">
      <alignment horizontal="center" vertical="center"/>
    </xf>
    <xf numFmtId="0" fontId="35" fillId="12" borderId="16" xfId="0" applyFont="1" applyFill="1" applyBorder="1" applyAlignment="1">
      <alignment horizontal="center" vertical="center"/>
    </xf>
    <xf numFmtId="0" fontId="35" fillId="0" borderId="3" xfId="0" applyFont="1" applyFill="1" applyBorder="1" applyAlignment="1">
      <alignment horizontal="center" vertical="center"/>
    </xf>
    <xf numFmtId="0" fontId="35" fillId="0" borderId="4" xfId="0" applyFont="1" applyFill="1" applyBorder="1" applyAlignment="1">
      <alignment horizontal="center" vertical="center"/>
    </xf>
    <xf numFmtId="0" fontId="35" fillId="0" borderId="5" xfId="0" applyFont="1" applyFill="1" applyBorder="1" applyAlignment="1">
      <alignment horizontal="center" vertical="center"/>
    </xf>
    <xf numFmtId="0" fontId="35" fillId="11" borderId="0" xfId="0" applyFont="1" applyFill="1" applyBorder="1" applyAlignment="1">
      <alignment horizontal="center" wrapText="1"/>
    </xf>
    <xf numFmtId="0" fontId="35" fillId="3" borderId="3" xfId="0" applyFont="1" applyFill="1" applyBorder="1" applyAlignment="1">
      <alignment horizontal="center" vertical="center"/>
    </xf>
    <xf numFmtId="0" fontId="35" fillId="3" borderId="4" xfId="0" applyFont="1" applyFill="1" applyBorder="1" applyAlignment="1">
      <alignment horizontal="center" vertical="center"/>
    </xf>
    <xf numFmtId="0" fontId="35" fillId="3" borderId="34" xfId="0" applyFont="1" applyFill="1" applyBorder="1" applyAlignment="1">
      <alignment horizontal="center" vertical="center"/>
    </xf>
    <xf numFmtId="0" fontId="35" fillId="3" borderId="5" xfId="0" applyFont="1" applyFill="1" applyBorder="1" applyAlignment="1">
      <alignment horizontal="center" vertical="center"/>
    </xf>
    <xf numFmtId="0" fontId="35" fillId="0" borderId="3" xfId="0" applyFont="1" applyFill="1" applyBorder="1" applyAlignment="1">
      <alignment horizontal="left" vertical="center"/>
    </xf>
    <xf numFmtId="0" fontId="35" fillId="0" borderId="4" xfId="0" applyFont="1" applyFill="1" applyBorder="1" applyAlignment="1">
      <alignment horizontal="left" vertical="center"/>
    </xf>
    <xf numFmtId="0" fontId="35" fillId="0" borderId="5" xfId="0" applyFont="1" applyFill="1" applyBorder="1" applyAlignment="1">
      <alignment horizontal="left" vertical="center"/>
    </xf>
    <xf numFmtId="0" fontId="35" fillId="3" borderId="3" xfId="0" applyFont="1" applyFill="1" applyBorder="1" applyAlignment="1">
      <alignment horizontal="left" vertical="center"/>
    </xf>
    <xf numFmtId="0" fontId="35" fillId="3" borderId="4" xfId="0" applyFont="1" applyFill="1" applyBorder="1" applyAlignment="1">
      <alignment horizontal="left" vertical="center"/>
    </xf>
    <xf numFmtId="0" fontId="35" fillId="3" borderId="5" xfId="0" applyFont="1" applyFill="1" applyBorder="1" applyAlignment="1">
      <alignment horizontal="left" vertical="center"/>
    </xf>
    <xf numFmtId="0" fontId="35" fillId="8" borderId="18" xfId="0" applyFont="1" applyFill="1" applyBorder="1" applyAlignment="1">
      <alignment horizontal="center" wrapText="1"/>
    </xf>
    <xf numFmtId="0" fontId="35" fillId="8" borderId="0" xfId="0" applyFont="1" applyFill="1" applyBorder="1" applyAlignment="1">
      <alignment horizontal="center" wrapText="1"/>
    </xf>
    <xf numFmtId="0" fontId="35" fillId="12" borderId="15" xfId="0" applyFont="1" applyFill="1" applyBorder="1" applyAlignment="1">
      <alignment horizontal="center" vertical="center" wrapText="1"/>
    </xf>
    <xf numFmtId="0" fontId="35" fillId="12" borderId="17" xfId="0" applyFont="1" applyFill="1" applyBorder="1" applyAlignment="1">
      <alignment horizontal="center" vertical="center" wrapText="1"/>
    </xf>
    <xf numFmtId="0" fontId="35" fillId="12" borderId="18" xfId="0" applyFont="1" applyFill="1" applyBorder="1" applyAlignment="1">
      <alignment horizontal="center" vertical="center" wrapText="1"/>
    </xf>
    <xf numFmtId="0" fontId="35" fillId="12" borderId="19" xfId="0" applyFont="1" applyFill="1" applyBorder="1" applyAlignment="1">
      <alignment horizontal="center" vertical="center" wrapText="1"/>
    </xf>
    <xf numFmtId="0" fontId="35" fillId="12" borderId="20" xfId="0" applyFont="1" applyFill="1" applyBorder="1" applyAlignment="1">
      <alignment horizontal="center" vertical="center" wrapText="1"/>
    </xf>
    <xf numFmtId="0" fontId="35" fillId="12" borderId="22" xfId="0" applyFont="1" applyFill="1" applyBorder="1" applyAlignment="1">
      <alignment horizontal="center" vertical="center" wrapText="1"/>
    </xf>
    <xf numFmtId="0" fontId="35" fillId="8" borderId="20" xfId="0" applyFont="1" applyFill="1" applyBorder="1" applyAlignment="1">
      <alignment horizontal="center" wrapText="1"/>
    </xf>
    <xf numFmtId="0" fontId="35" fillId="8" borderId="21" xfId="0" applyFont="1" applyFill="1" applyBorder="1" applyAlignment="1">
      <alignment horizontal="center" wrapText="1"/>
    </xf>
    <xf numFmtId="0" fontId="6" fillId="19" borderId="15" xfId="0" applyFont="1" applyFill="1" applyBorder="1" applyAlignment="1">
      <alignment horizontal="center"/>
    </xf>
    <xf numFmtId="0" fontId="6" fillId="19" borderId="16" xfId="0" applyFont="1" applyFill="1" applyBorder="1" applyAlignment="1">
      <alignment horizontal="center"/>
    </xf>
    <xf numFmtId="0" fontId="6" fillId="19" borderId="17" xfId="0" applyFont="1" applyFill="1" applyBorder="1" applyAlignment="1">
      <alignment horizontal="center"/>
    </xf>
    <xf numFmtId="0" fontId="6" fillId="19" borderId="18" xfId="0" applyFont="1" applyFill="1" applyBorder="1" applyAlignment="1">
      <alignment horizontal="center"/>
    </xf>
    <xf numFmtId="0" fontId="6" fillId="19" borderId="0" xfId="0" applyFont="1" applyFill="1" applyBorder="1" applyAlignment="1">
      <alignment horizontal="center"/>
    </xf>
    <xf numFmtId="0" fontId="6" fillId="19" borderId="19" xfId="0" applyFont="1" applyFill="1" applyBorder="1" applyAlignment="1">
      <alignment horizontal="center"/>
    </xf>
    <xf numFmtId="0" fontId="35" fillId="11" borderId="59" xfId="0" applyFont="1" applyFill="1" applyBorder="1" applyAlignment="1">
      <alignment horizontal="center" vertical="center" wrapText="1"/>
    </xf>
    <xf numFmtId="0" fontId="35" fillId="8" borderId="25" xfId="0" applyFont="1" applyFill="1" applyBorder="1" applyAlignment="1">
      <alignment horizontal="center" vertical="center" wrapText="1"/>
    </xf>
    <xf numFmtId="0" fontId="35" fillId="8" borderId="59" xfId="0" applyFont="1" applyFill="1" applyBorder="1" applyAlignment="1">
      <alignment horizontal="center" vertical="center" wrapText="1"/>
    </xf>
    <xf numFmtId="0" fontId="9" fillId="3" borderId="15" xfId="0" applyFont="1" applyFill="1" applyBorder="1" applyAlignment="1">
      <alignment vertical="center" wrapText="1"/>
    </xf>
    <xf numFmtId="0" fontId="9" fillId="3" borderId="20" xfId="0" applyFont="1" applyFill="1" applyBorder="1" applyAlignment="1">
      <alignment vertical="center" wrapText="1"/>
    </xf>
    <xf numFmtId="0" fontId="9" fillId="3" borderId="3" xfId="0" applyFont="1" applyFill="1" applyBorder="1" applyAlignment="1">
      <alignment vertical="center" wrapText="1"/>
    </xf>
    <xf numFmtId="0" fontId="9" fillId="3" borderId="5" xfId="0" applyFont="1" applyFill="1" applyBorder="1" applyAlignment="1">
      <alignment vertical="center" wrapText="1"/>
    </xf>
    <xf numFmtId="0" fontId="6" fillId="8" borderId="50" xfId="0" applyFont="1" applyFill="1" applyBorder="1" applyAlignment="1">
      <alignment horizontal="left"/>
    </xf>
    <xf numFmtId="0" fontId="6" fillId="8" borderId="48" xfId="0" applyFont="1" applyFill="1" applyBorder="1" applyAlignment="1">
      <alignment horizontal="left"/>
    </xf>
    <xf numFmtId="0" fontId="6" fillId="8" borderId="49" xfId="0" applyFont="1" applyFill="1" applyBorder="1" applyAlignment="1">
      <alignment horizontal="left"/>
    </xf>
    <xf numFmtId="0" fontId="21" fillId="8" borderId="50" xfId="0" applyFont="1" applyFill="1" applyBorder="1" applyAlignment="1">
      <alignment horizontal="center"/>
    </xf>
    <xf numFmtId="0" fontId="21" fillId="8" borderId="48" xfId="0" applyFont="1" applyFill="1" applyBorder="1" applyAlignment="1">
      <alignment horizontal="center"/>
    </xf>
    <xf numFmtId="0" fontId="21" fillId="8" borderId="49" xfId="0" applyFont="1" applyFill="1" applyBorder="1" applyAlignment="1">
      <alignment horizontal="center"/>
    </xf>
    <xf numFmtId="0" fontId="35" fillId="0" borderId="15" xfId="0" applyFont="1" applyFill="1" applyBorder="1" applyAlignment="1">
      <alignment horizontal="center" vertical="center"/>
    </xf>
    <xf numFmtId="0" fontId="35" fillId="0" borderId="16" xfId="0" applyFont="1" applyFill="1" applyBorder="1" applyAlignment="1">
      <alignment horizontal="center" vertical="center"/>
    </xf>
    <xf numFmtId="0" fontId="35" fillId="0" borderId="17" xfId="0" applyFont="1" applyFill="1" applyBorder="1" applyAlignment="1">
      <alignment horizontal="center" vertical="center"/>
    </xf>
    <xf numFmtId="0" fontId="35" fillId="0" borderId="20" xfId="0" applyFont="1" applyFill="1" applyBorder="1" applyAlignment="1">
      <alignment horizontal="center" vertical="center"/>
    </xf>
    <xf numFmtId="0" fontId="35" fillId="0" borderId="21" xfId="0" applyFont="1" applyFill="1" applyBorder="1" applyAlignment="1">
      <alignment horizontal="center" vertical="center"/>
    </xf>
    <xf numFmtId="0" fontId="35" fillId="0" borderId="22" xfId="0" applyFont="1" applyFill="1" applyBorder="1" applyAlignment="1">
      <alignment horizontal="center" vertical="center"/>
    </xf>
    <xf numFmtId="0" fontId="9" fillId="19" borderId="25" xfId="0" applyFont="1" applyFill="1" applyBorder="1" applyAlignment="1">
      <alignment horizontal="center"/>
    </xf>
    <xf numFmtId="0" fontId="9" fillId="19" borderId="59" xfId="0" applyFont="1" applyFill="1" applyBorder="1" applyAlignment="1">
      <alignment horizontal="center"/>
    </xf>
    <xf numFmtId="0" fontId="9" fillId="19" borderId="24" xfId="0" applyFont="1" applyFill="1" applyBorder="1" applyAlignment="1">
      <alignment horizontal="center"/>
    </xf>
    <xf numFmtId="0" fontId="9" fillId="0" borderId="0" xfId="0" applyFont="1" applyAlignment="1">
      <alignment horizontal="left" wrapText="1"/>
    </xf>
    <xf numFmtId="0" fontId="35" fillId="12" borderId="25" xfId="0" applyFont="1" applyFill="1" applyBorder="1" applyAlignment="1">
      <alignment horizontal="left" wrapText="1"/>
    </xf>
    <xf numFmtId="0" fontId="35" fillId="12" borderId="59" xfId="0" applyFont="1" applyFill="1" applyBorder="1" applyAlignment="1">
      <alignment horizontal="left" wrapText="1"/>
    </xf>
    <xf numFmtId="0" fontId="35" fillId="12" borderId="24" xfId="0" applyFont="1" applyFill="1" applyBorder="1" applyAlignment="1">
      <alignment horizontal="left" wrapText="1"/>
    </xf>
    <xf numFmtId="0" fontId="35" fillId="20" borderId="25" xfId="0" applyFont="1" applyFill="1" applyBorder="1" applyAlignment="1">
      <alignment wrapText="1"/>
    </xf>
    <xf numFmtId="0" fontId="35" fillId="20" borderId="59" xfId="0" applyFont="1" applyFill="1" applyBorder="1" applyAlignment="1">
      <alignment wrapText="1"/>
    </xf>
    <xf numFmtId="0" fontId="35" fillId="20" borderId="24" xfId="0" applyFont="1" applyFill="1" applyBorder="1" applyAlignment="1">
      <alignment wrapText="1"/>
    </xf>
    <xf numFmtId="0" fontId="35" fillId="11" borderId="25" xfId="0" applyFont="1" applyFill="1" applyBorder="1" applyAlignment="1">
      <alignment wrapText="1"/>
    </xf>
    <xf numFmtId="0" fontId="35" fillId="11" borderId="59" xfId="0" applyFont="1" applyFill="1" applyBorder="1" applyAlignment="1">
      <alignment wrapText="1"/>
    </xf>
    <xf numFmtId="0" fontId="35" fillId="11" borderId="24" xfId="0" applyFont="1" applyFill="1" applyBorder="1" applyAlignment="1">
      <alignment wrapText="1"/>
    </xf>
    <xf numFmtId="0" fontId="9" fillId="11" borderId="25" xfId="0" applyFont="1" applyFill="1" applyBorder="1" applyAlignment="1">
      <alignment horizontal="left" wrapText="1"/>
    </xf>
    <xf numFmtId="0" fontId="9" fillId="11" borderId="59" xfId="0" applyFont="1" applyFill="1" applyBorder="1" applyAlignment="1">
      <alignment horizontal="left" wrapText="1"/>
    </xf>
    <xf numFmtId="0" fontId="9" fillId="11" borderId="24" xfId="0" applyFont="1" applyFill="1" applyBorder="1" applyAlignment="1">
      <alignment horizontal="left" wrapText="1"/>
    </xf>
    <xf numFmtId="0" fontId="3" fillId="0" borderId="0" xfId="0" applyFont="1" applyFill="1" applyBorder="1" applyAlignment="1">
      <alignment horizontal="center"/>
    </xf>
    <xf numFmtId="0" fontId="9" fillId="0" borderId="0" xfId="0" applyFont="1" applyFill="1" applyBorder="1" applyAlignment="1">
      <alignment horizontal="center" vertical="center" wrapText="1"/>
    </xf>
    <xf numFmtId="0" fontId="40" fillId="12" borderId="25" xfId="0" applyFont="1" applyFill="1" applyBorder="1" applyAlignment="1">
      <alignment horizontal="left" wrapText="1"/>
    </xf>
    <xf numFmtId="0" fontId="40" fillId="12" borderId="59" xfId="0" applyFont="1" applyFill="1" applyBorder="1" applyAlignment="1">
      <alignment horizontal="left" wrapText="1"/>
    </xf>
    <xf numFmtId="0" fontId="40" fillId="12" borderId="24" xfId="0" applyFont="1" applyFill="1" applyBorder="1" applyAlignment="1">
      <alignment horizontal="left" wrapText="1"/>
    </xf>
    <xf numFmtId="0" fontId="29" fillId="10" borderId="25" xfId="0" applyFont="1" applyFill="1" applyBorder="1" applyAlignment="1">
      <alignment horizontal="center" vertical="center"/>
    </xf>
    <xf numFmtId="0" fontId="29" fillId="10" borderId="59" xfId="0" applyFont="1" applyFill="1" applyBorder="1" applyAlignment="1">
      <alignment horizontal="center" vertical="center"/>
    </xf>
    <xf numFmtId="0" fontId="33" fillId="0" borderId="55" xfId="0" applyFont="1" applyBorder="1" applyAlignment="1">
      <alignment horizontal="center" vertical="center"/>
    </xf>
    <xf numFmtId="0" fontId="33" fillId="0" borderId="13" xfId="0" applyFont="1" applyBorder="1" applyAlignment="1">
      <alignment horizontal="center" vertical="center"/>
    </xf>
    <xf numFmtId="0" fontId="33" fillId="0" borderId="55" xfId="0" applyFont="1" applyFill="1" applyBorder="1" applyAlignment="1">
      <alignment horizontal="center" vertical="center"/>
    </xf>
    <xf numFmtId="0" fontId="33" fillId="0" borderId="64" xfId="0" applyFont="1" applyFill="1" applyBorder="1" applyAlignment="1">
      <alignment horizontal="center" vertical="center"/>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2" xfId="13"/>
    <cellStyle name="60% - Accent2 2" xfId="14"/>
    <cellStyle name="60% - Accent3 2" xfId="15"/>
    <cellStyle name="60% - Accent4 2" xfId="16"/>
    <cellStyle name="60% - Accent5 2" xfId="17"/>
    <cellStyle name="60% - Accent6 2" xfId="18"/>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2" xfId="36"/>
    <cellStyle name="Input" xfId="37" builtinId="20" customBuiltin="1"/>
    <cellStyle name="Linked Cell" xfId="38" builtinId="24" customBuiltin="1"/>
    <cellStyle name="Neutral 2" xfId="39"/>
    <cellStyle name="Normal" xfId="0" builtinId="0"/>
    <cellStyle name="Normal 10" xfId="40"/>
    <cellStyle name="Normal 2" xfId="41"/>
    <cellStyle name="Normal 2 2" xfId="42"/>
    <cellStyle name="Normal 2 2 2" xfId="43"/>
    <cellStyle name="Normal 3" xfId="44"/>
    <cellStyle name="Normal 4" xfId="45"/>
    <cellStyle name="Normal 4 2" xfId="46"/>
    <cellStyle name="Note 2" xfId="47"/>
    <cellStyle name="Output" xfId="48" builtinId="21" customBuiltin="1"/>
    <cellStyle name="Title 2" xfId="49"/>
    <cellStyle name="Total" xfId="50" builtinId="25" customBuiltin="1"/>
    <cellStyle name="Warning Text" xfId="51" builtinId="11"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2266950</xdr:colOff>
      <xdr:row>2</xdr:row>
      <xdr:rowOff>19050</xdr:rowOff>
    </xdr:from>
    <xdr:to>
      <xdr:col>2</xdr:col>
      <xdr:colOff>561975</xdr:colOff>
      <xdr:row>3</xdr:row>
      <xdr:rowOff>152400</xdr:rowOff>
    </xdr:to>
    <xdr:pic>
      <xdr:nvPicPr>
        <xdr:cNvPr id="1025" name="Picture 1" descr="cid:image001.png@01CD1E3B.7D6BC150"/>
        <xdr:cNvPicPr>
          <a:picLocks noChangeAspect="1" noChangeArrowheads="1"/>
        </xdr:cNvPicPr>
      </xdr:nvPicPr>
      <xdr:blipFill>
        <a:blip xmlns:r="http://schemas.openxmlformats.org/officeDocument/2006/relationships" r:embed="rId1" cstate="print"/>
        <a:srcRect/>
        <a:stretch>
          <a:fillRect/>
        </a:stretch>
      </xdr:blipFill>
      <xdr:spPr bwMode="auto">
        <a:xfrm>
          <a:off x="2266950" y="400050"/>
          <a:ext cx="2543175" cy="3238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2295525</xdr:colOff>
      <xdr:row>0</xdr:row>
      <xdr:rowOff>104775</xdr:rowOff>
    </xdr:from>
    <xdr:to>
      <xdr:col>5</xdr:col>
      <xdr:colOff>638175</xdr:colOff>
      <xdr:row>3</xdr:row>
      <xdr:rowOff>47625</xdr:rowOff>
    </xdr:to>
    <xdr:pic>
      <xdr:nvPicPr>
        <xdr:cNvPr id="2049" name="Picture 1" descr="cid:image001.png@01CD1E3B.7D6BC150"/>
        <xdr:cNvPicPr>
          <a:picLocks noChangeAspect="1" noChangeArrowheads="1"/>
        </xdr:cNvPicPr>
      </xdr:nvPicPr>
      <xdr:blipFill>
        <a:blip xmlns:r="http://schemas.openxmlformats.org/officeDocument/2006/relationships" r:embed="rId1" cstate="print"/>
        <a:srcRect/>
        <a:stretch>
          <a:fillRect/>
        </a:stretch>
      </xdr:blipFill>
      <xdr:spPr bwMode="auto">
        <a:xfrm>
          <a:off x="2295525" y="104775"/>
          <a:ext cx="3590925" cy="4000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2295525</xdr:colOff>
      <xdr:row>0</xdr:row>
      <xdr:rowOff>104775</xdr:rowOff>
    </xdr:from>
    <xdr:to>
      <xdr:col>6</xdr:col>
      <xdr:colOff>409575</xdr:colOff>
      <xdr:row>2</xdr:row>
      <xdr:rowOff>161925</xdr:rowOff>
    </xdr:to>
    <xdr:pic>
      <xdr:nvPicPr>
        <xdr:cNvPr id="3073" name="Picture 10" descr="cid:image001.png@01CD1E3B.7D6BC150"/>
        <xdr:cNvPicPr>
          <a:picLocks noChangeAspect="1" noChangeArrowheads="1"/>
        </xdr:cNvPicPr>
      </xdr:nvPicPr>
      <xdr:blipFill>
        <a:blip xmlns:r="http://schemas.openxmlformats.org/officeDocument/2006/relationships" r:embed="rId1" cstate="print"/>
        <a:srcRect/>
        <a:stretch>
          <a:fillRect/>
        </a:stretch>
      </xdr:blipFill>
      <xdr:spPr bwMode="auto">
        <a:xfrm>
          <a:off x="2286000" y="104775"/>
          <a:ext cx="3590925" cy="4000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2000250</xdr:colOff>
      <xdr:row>0</xdr:row>
      <xdr:rowOff>57150</xdr:rowOff>
    </xdr:from>
    <xdr:to>
      <xdr:col>5</xdr:col>
      <xdr:colOff>133350</xdr:colOff>
      <xdr:row>3</xdr:row>
      <xdr:rowOff>0</xdr:rowOff>
    </xdr:to>
    <xdr:pic>
      <xdr:nvPicPr>
        <xdr:cNvPr id="4097" name="Picture 1" descr="cid:image001.png@01CD1E3B.7D6BC150"/>
        <xdr:cNvPicPr>
          <a:picLocks noChangeAspect="1" noChangeArrowheads="1"/>
        </xdr:cNvPicPr>
      </xdr:nvPicPr>
      <xdr:blipFill>
        <a:blip xmlns:r="http://schemas.openxmlformats.org/officeDocument/2006/relationships" r:embed="rId1" cstate="print"/>
        <a:srcRect/>
        <a:stretch>
          <a:fillRect/>
        </a:stretch>
      </xdr:blipFill>
      <xdr:spPr bwMode="auto">
        <a:xfrm>
          <a:off x="1714500" y="57150"/>
          <a:ext cx="3990975" cy="4000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2000250</xdr:colOff>
      <xdr:row>0</xdr:row>
      <xdr:rowOff>57150</xdr:rowOff>
    </xdr:from>
    <xdr:to>
      <xdr:col>5</xdr:col>
      <xdr:colOff>114300</xdr:colOff>
      <xdr:row>2</xdr:row>
      <xdr:rowOff>76200</xdr:rowOff>
    </xdr:to>
    <xdr:pic>
      <xdr:nvPicPr>
        <xdr:cNvPr id="5121" name="Picture 1" descr="cid:image001.png@01CD1E3B.7D6BC150"/>
        <xdr:cNvPicPr>
          <a:picLocks noChangeAspect="1" noChangeArrowheads="1"/>
        </xdr:cNvPicPr>
      </xdr:nvPicPr>
      <xdr:blipFill>
        <a:blip xmlns:r="http://schemas.openxmlformats.org/officeDocument/2006/relationships" r:embed="rId1" cstate="print"/>
        <a:srcRect/>
        <a:stretch>
          <a:fillRect/>
        </a:stretch>
      </xdr:blipFill>
      <xdr:spPr bwMode="auto">
        <a:xfrm>
          <a:off x="1714500" y="57150"/>
          <a:ext cx="3990975" cy="4000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1228725</xdr:colOff>
      <xdr:row>0</xdr:row>
      <xdr:rowOff>152400</xdr:rowOff>
    </xdr:from>
    <xdr:to>
      <xdr:col>2</xdr:col>
      <xdr:colOff>5762625</xdr:colOff>
      <xdr:row>3</xdr:row>
      <xdr:rowOff>104775</xdr:rowOff>
    </xdr:to>
    <xdr:pic>
      <xdr:nvPicPr>
        <xdr:cNvPr id="6145" name="Picture 1" descr="cid:image001.png@01CD1E3B.7D6BC150"/>
        <xdr:cNvPicPr>
          <a:picLocks noChangeAspect="1" noChangeArrowheads="1"/>
        </xdr:cNvPicPr>
      </xdr:nvPicPr>
      <xdr:blipFill>
        <a:blip xmlns:r="http://schemas.openxmlformats.org/officeDocument/2006/relationships" r:embed="rId1" cstate="print"/>
        <a:srcRect/>
        <a:stretch>
          <a:fillRect/>
        </a:stretch>
      </xdr:blipFill>
      <xdr:spPr bwMode="auto">
        <a:xfrm>
          <a:off x="3448050" y="152400"/>
          <a:ext cx="4533900" cy="40957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1514475</xdr:colOff>
      <xdr:row>0</xdr:row>
      <xdr:rowOff>95250</xdr:rowOff>
    </xdr:from>
    <xdr:to>
      <xdr:col>0</xdr:col>
      <xdr:colOff>6343650</xdr:colOff>
      <xdr:row>2</xdr:row>
      <xdr:rowOff>152400</xdr:rowOff>
    </xdr:to>
    <xdr:pic>
      <xdr:nvPicPr>
        <xdr:cNvPr id="7169" name="Picture 1" descr="cid:image001.png@01CD1E3B.7D6BC150"/>
        <xdr:cNvPicPr>
          <a:picLocks noChangeAspect="1" noChangeArrowheads="1"/>
        </xdr:cNvPicPr>
      </xdr:nvPicPr>
      <xdr:blipFill>
        <a:blip xmlns:r="http://schemas.openxmlformats.org/officeDocument/2006/relationships" r:embed="rId1" cstate="print"/>
        <a:srcRect/>
        <a:stretch>
          <a:fillRect/>
        </a:stretch>
      </xdr:blipFill>
      <xdr:spPr bwMode="auto">
        <a:xfrm>
          <a:off x="1514475" y="95250"/>
          <a:ext cx="4829175" cy="4381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D36"/>
  <sheetViews>
    <sheetView showGridLines="0" tabSelected="1" workbookViewId="0">
      <selection activeCell="A8" sqref="A8"/>
    </sheetView>
  </sheetViews>
  <sheetFormatPr defaultRowHeight="15"/>
  <cols>
    <col min="1" max="1" width="54.5703125" style="37" bestFit="1" customWidth="1"/>
    <col min="2" max="2" width="9.140625" style="37"/>
    <col min="3" max="3" width="27.7109375" style="37" customWidth="1"/>
    <col min="4" max="4" width="25" style="37" bestFit="1" customWidth="1"/>
    <col min="5" max="16384" width="9.140625" style="37"/>
  </cols>
  <sheetData>
    <row r="1" spans="1:4">
      <c r="A1" s="34"/>
      <c r="B1" s="35"/>
      <c r="C1" s="35"/>
      <c r="D1" s="36"/>
    </row>
    <row r="2" spans="1:4">
      <c r="A2" s="38"/>
      <c r="B2" s="39"/>
      <c r="C2" s="39"/>
      <c r="D2" s="40"/>
    </row>
    <row r="3" spans="1:4">
      <c r="A3" s="41"/>
      <c r="B3" s="42"/>
      <c r="C3" s="42"/>
      <c r="D3" s="43"/>
    </row>
    <row r="4" spans="1:4">
      <c r="A4" s="41"/>
      <c r="B4" s="42"/>
      <c r="C4" s="42"/>
      <c r="D4" s="43"/>
    </row>
    <row r="5" spans="1:4" ht="5.0999999999999996" customHeight="1">
      <c r="A5" s="44"/>
      <c r="B5" s="45"/>
      <c r="C5" s="45"/>
      <c r="D5" s="46"/>
    </row>
    <row r="6" spans="1:4" ht="18.75">
      <c r="A6" s="832" t="s">
        <v>539</v>
      </c>
      <c r="B6" s="833"/>
      <c r="C6" s="833"/>
      <c r="D6" s="834"/>
    </row>
    <row r="7" spans="1:4" ht="26.25">
      <c r="A7" s="47"/>
      <c r="B7" s="48"/>
      <c r="C7" s="48"/>
      <c r="D7" s="49"/>
    </row>
    <row r="8" spans="1:4">
      <c r="A8" s="50" t="s">
        <v>540</v>
      </c>
      <c r="B8" s="51" t="s">
        <v>896</v>
      </c>
      <c r="C8" s="51"/>
      <c r="D8" s="52"/>
    </row>
    <row r="9" spans="1:4">
      <c r="A9" s="53" t="s">
        <v>541</v>
      </c>
      <c r="B9" s="51" t="s">
        <v>865</v>
      </c>
      <c r="C9" s="51"/>
      <c r="D9" s="52"/>
    </row>
    <row r="10" spans="1:4">
      <c r="A10" s="50"/>
      <c r="B10" s="51"/>
      <c r="C10" s="51"/>
      <c r="D10" s="52"/>
    </row>
    <row r="11" spans="1:4">
      <c r="A11" s="606" t="s">
        <v>864</v>
      </c>
      <c r="B11" s="51"/>
      <c r="C11" s="51"/>
      <c r="D11" s="52"/>
    </row>
    <row r="12" spans="1:4">
      <c r="A12" s="675" t="s">
        <v>862</v>
      </c>
      <c r="B12" s="51"/>
      <c r="C12" s="51"/>
      <c r="D12" s="52"/>
    </row>
    <row r="13" spans="1:4">
      <c r="A13" s="53"/>
      <c r="B13" s="51"/>
      <c r="C13" s="51"/>
      <c r="D13" s="52"/>
    </row>
    <row r="14" spans="1:4">
      <c r="A14" s="54" t="s">
        <v>542</v>
      </c>
      <c r="B14" s="51"/>
      <c r="C14" s="51"/>
      <c r="D14" s="52"/>
    </row>
    <row r="15" spans="1:4">
      <c r="A15" s="54" t="s">
        <v>823</v>
      </c>
      <c r="B15" s="51"/>
      <c r="C15" s="51"/>
      <c r="D15" s="52"/>
    </row>
    <row r="16" spans="1:4">
      <c r="A16" s="54" t="s">
        <v>543</v>
      </c>
      <c r="B16" s="55"/>
      <c r="C16" s="55"/>
      <c r="D16" s="56"/>
    </row>
    <row r="17" spans="1:4">
      <c r="A17" s="50"/>
      <c r="B17" s="57"/>
      <c r="C17" s="57"/>
      <c r="D17" s="58"/>
    </row>
    <row r="18" spans="1:4">
      <c r="A18" s="835" t="s">
        <v>551</v>
      </c>
      <c r="B18" s="836"/>
      <c r="C18" s="836"/>
      <c r="D18" s="837"/>
    </row>
    <row r="19" spans="1:4">
      <c r="A19" s="59"/>
      <c r="B19" s="57"/>
      <c r="C19" s="57"/>
      <c r="D19" s="438" t="s">
        <v>73</v>
      </c>
    </row>
    <row r="20" spans="1:4">
      <c r="A20" s="50" t="s">
        <v>544</v>
      </c>
      <c r="B20" s="60"/>
      <c r="C20" s="60" t="s">
        <v>789</v>
      </c>
      <c r="D20" s="442"/>
    </row>
    <row r="21" spans="1:4">
      <c r="A21" s="50" t="s">
        <v>545</v>
      </c>
      <c r="B21" s="57"/>
      <c r="C21" s="60" t="s">
        <v>789</v>
      </c>
      <c r="D21" s="442"/>
    </row>
    <row r="22" spans="1:4">
      <c r="A22" s="50" t="s">
        <v>546</v>
      </c>
      <c r="B22" s="57"/>
      <c r="C22" s="60" t="s">
        <v>790</v>
      </c>
      <c r="D22" s="442"/>
    </row>
    <row r="23" spans="1:4">
      <c r="A23" s="50" t="s">
        <v>547</v>
      </c>
      <c r="B23" s="57"/>
      <c r="C23" s="60" t="s">
        <v>789</v>
      </c>
      <c r="D23" s="442"/>
    </row>
    <row r="24" spans="1:4">
      <c r="A24" s="50" t="s">
        <v>548</v>
      </c>
      <c r="B24" s="57"/>
      <c r="C24" s="60" t="s">
        <v>791</v>
      </c>
      <c r="D24" s="442"/>
    </row>
    <row r="25" spans="1:4">
      <c r="A25" s="50" t="s">
        <v>567</v>
      </c>
      <c r="B25" s="61"/>
      <c r="C25" s="60" t="s">
        <v>792</v>
      </c>
      <c r="D25" s="442"/>
    </row>
    <row r="26" spans="1:4">
      <c r="A26" s="50"/>
      <c r="B26" s="61"/>
      <c r="C26" s="61"/>
      <c r="D26" s="62"/>
    </row>
    <row r="27" spans="1:4">
      <c r="A27" s="50" t="s">
        <v>549</v>
      </c>
      <c r="B27" s="51"/>
      <c r="C27" s="51"/>
      <c r="D27" s="63"/>
    </row>
    <row r="28" spans="1:4">
      <c r="A28" s="64"/>
      <c r="B28" s="61"/>
      <c r="C28" s="61"/>
      <c r="D28" s="62"/>
    </row>
    <row r="29" spans="1:4">
      <c r="A29" s="50"/>
      <c r="B29" s="51"/>
      <c r="C29" s="51"/>
      <c r="D29" s="52"/>
    </row>
    <row r="30" spans="1:4">
      <c r="A30" s="50" t="s">
        <v>550</v>
      </c>
      <c r="B30" s="51"/>
      <c r="C30" s="51"/>
      <c r="D30" s="52"/>
    </row>
    <row r="31" spans="1:4">
      <c r="A31" s="50"/>
      <c r="B31" s="51"/>
      <c r="C31" s="51"/>
      <c r="D31" s="52"/>
    </row>
    <row r="32" spans="1:4">
      <c r="A32" s="50" t="s">
        <v>64</v>
      </c>
      <c r="B32" s="51"/>
      <c r="C32" s="51"/>
      <c r="D32" s="52"/>
    </row>
    <row r="33" spans="1:4">
      <c r="A33" s="50" t="s">
        <v>65</v>
      </c>
      <c r="B33" s="51"/>
      <c r="C33" s="65"/>
      <c r="D33" s="66"/>
    </row>
    <row r="34" spans="1:4">
      <c r="A34" s="67"/>
      <c r="B34" s="65"/>
      <c r="C34" s="65"/>
      <c r="D34" s="66"/>
    </row>
    <row r="35" spans="1:4">
      <c r="A35" s="68"/>
      <c r="B35" s="65"/>
      <c r="C35" s="65"/>
      <c r="D35" s="66"/>
    </row>
    <row r="36" spans="1:4" ht="15.75" thickBot="1">
      <c r="A36" s="69"/>
      <c r="B36" s="70"/>
      <c r="C36" s="70"/>
      <c r="D36" s="71"/>
    </row>
  </sheetData>
  <sheetProtection password="D306" sheet="1" objects="1" scenarios="1" selectLockedCells="1" selectUnlockedCells="1"/>
  <mergeCells count="2">
    <mergeCell ref="A6:D6"/>
    <mergeCell ref="A18:D18"/>
  </mergeCells>
  <phoneticPr fontId="43" type="noConversion"/>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dimension ref="A1:O9"/>
  <sheetViews>
    <sheetView workbookViewId="0">
      <selection activeCell="J23" sqref="J23"/>
    </sheetView>
  </sheetViews>
  <sheetFormatPr defaultRowHeight="15"/>
  <cols>
    <col min="2" max="2" width="17.5703125" customWidth="1"/>
  </cols>
  <sheetData>
    <row r="1" spans="1:15" ht="15.75" thickBot="1">
      <c r="A1" s="1016" t="s">
        <v>555</v>
      </c>
      <c r="B1" s="1017"/>
      <c r="C1" s="74" t="s">
        <v>70</v>
      </c>
      <c r="D1" s="75" t="s">
        <v>556</v>
      </c>
      <c r="E1" s="75" t="s">
        <v>117</v>
      </c>
      <c r="F1" s="75" t="s">
        <v>81</v>
      </c>
      <c r="G1" s="75" t="s">
        <v>80</v>
      </c>
      <c r="H1" s="75" t="s">
        <v>75</v>
      </c>
      <c r="I1" s="75" t="s">
        <v>71</v>
      </c>
      <c r="J1" s="75" t="s">
        <v>72</v>
      </c>
      <c r="K1" s="75" t="s">
        <v>74</v>
      </c>
      <c r="L1" s="76" t="s">
        <v>78</v>
      </c>
      <c r="M1" s="74" t="s">
        <v>76</v>
      </c>
      <c r="N1" s="74" t="s">
        <v>176</v>
      </c>
      <c r="O1" s="74" t="s">
        <v>177</v>
      </c>
    </row>
    <row r="2" spans="1:15">
      <c r="A2" t="s">
        <v>552</v>
      </c>
      <c r="C2">
        <v>345</v>
      </c>
      <c r="D2">
        <v>390</v>
      </c>
      <c r="E2">
        <v>505</v>
      </c>
      <c r="F2">
        <v>550</v>
      </c>
      <c r="G2">
        <v>605</v>
      </c>
      <c r="H2">
        <v>655</v>
      </c>
      <c r="I2">
        <v>725</v>
      </c>
      <c r="J2">
        <v>790</v>
      </c>
      <c r="K2">
        <v>900</v>
      </c>
      <c r="L2">
        <v>980</v>
      </c>
      <c r="M2" t="s">
        <v>553</v>
      </c>
      <c r="N2">
        <v>2000</v>
      </c>
      <c r="O2">
        <v>2250</v>
      </c>
    </row>
    <row r="3" spans="1:15">
      <c r="A3" t="s">
        <v>554</v>
      </c>
      <c r="C3">
        <v>435</v>
      </c>
      <c r="D3">
        <v>475</v>
      </c>
      <c r="E3">
        <v>620</v>
      </c>
      <c r="F3">
        <v>685</v>
      </c>
      <c r="G3">
        <v>750</v>
      </c>
      <c r="H3">
        <v>800</v>
      </c>
      <c r="I3">
        <v>905</v>
      </c>
      <c r="J3">
        <v>960</v>
      </c>
      <c r="K3">
        <v>1050</v>
      </c>
      <c r="L3">
        <v>1100</v>
      </c>
      <c r="M3" t="s">
        <v>553</v>
      </c>
      <c r="N3">
        <v>2480</v>
      </c>
      <c r="O3">
        <v>2650</v>
      </c>
    </row>
    <row r="5" spans="1:15">
      <c r="D5">
        <f>D2-$C$2</f>
        <v>45</v>
      </c>
      <c r="E5">
        <f t="shared" ref="E5:L5" si="0">E2-$C$2</f>
        <v>160</v>
      </c>
      <c r="F5">
        <f t="shared" si="0"/>
        <v>205</v>
      </c>
      <c r="G5">
        <f t="shared" si="0"/>
        <v>260</v>
      </c>
      <c r="H5">
        <f t="shared" si="0"/>
        <v>310</v>
      </c>
      <c r="I5">
        <f t="shared" si="0"/>
        <v>380</v>
      </c>
      <c r="J5">
        <f t="shared" si="0"/>
        <v>445</v>
      </c>
      <c r="K5">
        <f t="shared" si="0"/>
        <v>555</v>
      </c>
      <c r="L5">
        <f t="shared" si="0"/>
        <v>635</v>
      </c>
      <c r="O5">
        <f>O2-N2</f>
        <v>250</v>
      </c>
    </row>
    <row r="6" spans="1:15">
      <c r="D6">
        <f>D3-$C$3</f>
        <v>40</v>
      </c>
      <c r="E6">
        <f t="shared" ref="E6:L6" si="1">E3-$C$3</f>
        <v>185</v>
      </c>
      <c r="F6">
        <f t="shared" si="1"/>
        <v>250</v>
      </c>
      <c r="G6">
        <f t="shared" si="1"/>
        <v>315</v>
      </c>
      <c r="H6">
        <f t="shared" si="1"/>
        <v>365</v>
      </c>
      <c r="I6">
        <f t="shared" si="1"/>
        <v>470</v>
      </c>
      <c r="J6">
        <f t="shared" si="1"/>
        <v>525</v>
      </c>
      <c r="K6">
        <f t="shared" si="1"/>
        <v>615</v>
      </c>
      <c r="L6">
        <f t="shared" si="1"/>
        <v>665</v>
      </c>
      <c r="O6">
        <f>O3-N3</f>
        <v>170</v>
      </c>
    </row>
    <row r="8" spans="1:15">
      <c r="D8">
        <f>CEILING(D5*1.3,5)</f>
        <v>60</v>
      </c>
      <c r="E8">
        <f t="shared" ref="E8:L9" si="2">CEILING(E5*1.3,5)</f>
        <v>210</v>
      </c>
      <c r="F8">
        <f t="shared" si="2"/>
        <v>270</v>
      </c>
      <c r="G8">
        <f t="shared" si="2"/>
        <v>340</v>
      </c>
      <c r="H8">
        <f t="shared" si="2"/>
        <v>405</v>
      </c>
      <c r="I8">
        <f t="shared" si="2"/>
        <v>495</v>
      </c>
      <c r="J8">
        <f t="shared" si="2"/>
        <v>580</v>
      </c>
      <c r="K8">
        <f t="shared" si="2"/>
        <v>725</v>
      </c>
      <c r="L8">
        <f t="shared" si="2"/>
        <v>830</v>
      </c>
      <c r="O8">
        <f>CEILING(O5*1.3,5)</f>
        <v>325</v>
      </c>
    </row>
    <row r="9" spans="1:15">
      <c r="D9">
        <f>CEILING(D6*1.3,5)</f>
        <v>55</v>
      </c>
      <c r="E9">
        <f t="shared" si="2"/>
        <v>245</v>
      </c>
      <c r="F9">
        <f t="shared" si="2"/>
        <v>325</v>
      </c>
      <c r="G9">
        <f t="shared" si="2"/>
        <v>410</v>
      </c>
      <c r="H9">
        <f t="shared" si="2"/>
        <v>475</v>
      </c>
      <c r="I9">
        <f t="shared" si="2"/>
        <v>615</v>
      </c>
      <c r="J9">
        <f t="shared" si="2"/>
        <v>685</v>
      </c>
      <c r="K9">
        <f t="shared" si="2"/>
        <v>800</v>
      </c>
      <c r="L9">
        <f t="shared" si="2"/>
        <v>865</v>
      </c>
      <c r="O9">
        <f>CEILING(O6*1.3,5)</f>
        <v>225</v>
      </c>
    </row>
  </sheetData>
  <mergeCells count="1">
    <mergeCell ref="A1:B1"/>
  </mergeCells>
  <phoneticPr fontId="43"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F60"/>
  <sheetViews>
    <sheetView showGridLines="0" zoomScale="90" zoomScaleNormal="90" workbookViewId="0">
      <selection activeCell="B8" sqref="B8"/>
    </sheetView>
  </sheetViews>
  <sheetFormatPr defaultRowHeight="15"/>
  <cols>
    <col min="1" max="1" width="12.28515625" customWidth="1"/>
    <col min="2" max="2" width="37" customWidth="1"/>
    <col min="3" max="3" width="77.5703125" bestFit="1" customWidth="1"/>
    <col min="4" max="4" width="14.140625" bestFit="1" customWidth="1"/>
    <col min="5" max="5" width="14.42578125" customWidth="1"/>
    <col min="6" max="6" width="26.5703125" customWidth="1"/>
  </cols>
  <sheetData>
    <row r="1" spans="1:6">
      <c r="A1" s="817" t="s">
        <v>738</v>
      </c>
      <c r="B1" s="818"/>
      <c r="C1" s="818"/>
    </row>
    <row r="2" spans="1:6">
      <c r="A2" s="144"/>
    </row>
    <row r="3" spans="1:6">
      <c r="A3" s="819" t="s">
        <v>780</v>
      </c>
      <c r="B3" s="820"/>
    </row>
    <row r="4" spans="1:6" ht="30">
      <c r="A4" s="145" t="s">
        <v>739</v>
      </c>
      <c r="B4" s="145" t="s">
        <v>740</v>
      </c>
      <c r="C4" s="145" t="s">
        <v>741</v>
      </c>
      <c r="D4" s="146" t="s">
        <v>742</v>
      </c>
      <c r="E4" s="146" t="s">
        <v>743</v>
      </c>
      <c r="F4" s="145" t="s">
        <v>744</v>
      </c>
    </row>
    <row r="5" spans="1:6">
      <c r="A5" s="147" t="s">
        <v>745</v>
      </c>
      <c r="B5" s="148" t="s">
        <v>746</v>
      </c>
      <c r="C5" s="149" t="s">
        <v>533</v>
      </c>
      <c r="D5" s="148" t="s">
        <v>748</v>
      </c>
      <c r="E5" s="579" t="s">
        <v>838</v>
      </c>
      <c r="F5" s="147" t="s">
        <v>747</v>
      </c>
    </row>
    <row r="6" spans="1:6">
      <c r="A6" s="147"/>
      <c r="B6" s="148" t="s">
        <v>746</v>
      </c>
      <c r="C6" s="149" t="s">
        <v>749</v>
      </c>
      <c r="D6" s="148" t="s">
        <v>748</v>
      </c>
      <c r="E6" s="580" t="s">
        <v>840</v>
      </c>
      <c r="F6" s="147" t="s">
        <v>747</v>
      </c>
    </row>
    <row r="7" spans="1:6">
      <c r="A7" s="147"/>
      <c r="B7" s="148"/>
      <c r="C7" s="149"/>
      <c r="D7" s="147"/>
      <c r="E7" s="150"/>
      <c r="F7" s="147"/>
    </row>
    <row r="8" spans="1:6">
      <c r="A8" s="151" t="s">
        <v>750</v>
      </c>
      <c r="B8" s="148" t="s">
        <v>751</v>
      </c>
      <c r="C8" s="149" t="s">
        <v>533</v>
      </c>
      <c r="D8" s="148" t="s">
        <v>752</v>
      </c>
      <c r="E8" s="579" t="s">
        <v>838</v>
      </c>
      <c r="F8" s="147" t="s">
        <v>747</v>
      </c>
    </row>
    <row r="9" spans="1:6">
      <c r="A9" s="152"/>
      <c r="B9" s="148" t="s">
        <v>751</v>
      </c>
      <c r="C9" s="149" t="s">
        <v>749</v>
      </c>
      <c r="D9" s="148" t="s">
        <v>752</v>
      </c>
      <c r="E9" s="580" t="s">
        <v>840</v>
      </c>
      <c r="F9" s="147" t="s">
        <v>747</v>
      </c>
    </row>
    <row r="10" spans="1:6">
      <c r="A10" s="152"/>
      <c r="B10" s="148"/>
      <c r="C10" s="149"/>
      <c r="D10" s="148"/>
      <c r="E10" s="580"/>
      <c r="F10" s="147"/>
    </row>
    <row r="11" spans="1:6">
      <c r="A11" s="581" t="s">
        <v>745</v>
      </c>
      <c r="B11" s="582" t="s">
        <v>836</v>
      </c>
      <c r="C11" s="583" t="s">
        <v>533</v>
      </c>
      <c r="D11" s="582" t="s">
        <v>837</v>
      </c>
      <c r="E11" s="584" t="s">
        <v>841</v>
      </c>
      <c r="F11" s="581" t="s">
        <v>747</v>
      </c>
    </row>
    <row r="12" spans="1:6">
      <c r="A12" s="581"/>
      <c r="B12" s="582" t="s">
        <v>836</v>
      </c>
      <c r="C12" s="583" t="s">
        <v>749</v>
      </c>
      <c r="D12" s="582" t="s">
        <v>837</v>
      </c>
      <c r="E12" s="585" t="s">
        <v>842</v>
      </c>
      <c r="F12" s="581" t="s">
        <v>747</v>
      </c>
    </row>
    <row r="13" spans="1:6">
      <c r="A13" s="581"/>
      <c r="B13" s="582"/>
      <c r="C13" s="583"/>
      <c r="D13" s="581"/>
      <c r="E13" s="586"/>
      <c r="F13" s="581"/>
    </row>
    <row r="14" spans="1:6">
      <c r="A14" s="587" t="s">
        <v>750</v>
      </c>
      <c r="B14" s="582" t="s">
        <v>836</v>
      </c>
      <c r="C14" s="583" t="s">
        <v>533</v>
      </c>
      <c r="D14" s="582" t="s">
        <v>839</v>
      </c>
      <c r="E14" s="584" t="s">
        <v>841</v>
      </c>
      <c r="F14" s="581" t="s">
        <v>747</v>
      </c>
    </row>
    <row r="15" spans="1:6">
      <c r="A15" s="588"/>
      <c r="B15" s="582" t="s">
        <v>836</v>
      </c>
      <c r="C15" s="583" t="s">
        <v>749</v>
      </c>
      <c r="D15" s="582" t="s">
        <v>839</v>
      </c>
      <c r="E15" s="585" t="s">
        <v>842</v>
      </c>
      <c r="F15" s="581" t="s">
        <v>747</v>
      </c>
    </row>
    <row r="17" spans="1:6">
      <c r="A17" s="819" t="s">
        <v>781</v>
      </c>
      <c r="B17" s="820"/>
    </row>
    <row r="18" spans="1:6">
      <c r="A18" s="145" t="s">
        <v>739</v>
      </c>
      <c r="B18" s="145" t="s">
        <v>753</v>
      </c>
      <c r="C18" s="146" t="s">
        <v>743</v>
      </c>
      <c r="D18" s="145" t="s">
        <v>744</v>
      </c>
    </row>
    <row r="19" spans="1:6">
      <c r="A19" s="147" t="s">
        <v>754</v>
      </c>
      <c r="B19" s="147" t="s">
        <v>755</v>
      </c>
      <c r="C19" s="153" t="s">
        <v>756</v>
      </c>
      <c r="D19" s="147" t="s">
        <v>747</v>
      </c>
    </row>
    <row r="20" spans="1:6">
      <c r="A20" s="147" t="s">
        <v>757</v>
      </c>
      <c r="B20" s="147" t="s">
        <v>755</v>
      </c>
      <c r="C20" s="153" t="s">
        <v>756</v>
      </c>
      <c r="D20" s="147" t="s">
        <v>747</v>
      </c>
    </row>
    <row r="21" spans="1:6">
      <c r="A21" s="154"/>
      <c r="B21" s="154"/>
      <c r="C21" s="155"/>
      <c r="D21" s="154"/>
    </row>
    <row r="22" spans="1:6">
      <c r="A22" s="821" t="s">
        <v>782</v>
      </c>
      <c r="B22" s="820"/>
    </row>
    <row r="23" spans="1:6" ht="15.75" thickBot="1">
      <c r="A23" s="145" t="s">
        <v>739</v>
      </c>
      <c r="B23" s="145" t="s">
        <v>758</v>
      </c>
      <c r="C23" s="146" t="s">
        <v>743</v>
      </c>
      <c r="D23" s="145" t="s">
        <v>744</v>
      </c>
    </row>
    <row r="24" spans="1:6" ht="50.25" customHeight="1">
      <c r="A24" s="1020" t="s">
        <v>759</v>
      </c>
      <c r="B24" s="495" t="s">
        <v>827</v>
      </c>
      <c r="C24" s="496" t="s">
        <v>828</v>
      </c>
      <c r="D24" s="147" t="s">
        <v>747</v>
      </c>
    </row>
    <row r="25" spans="1:6" ht="48" customHeight="1">
      <c r="A25" s="1021"/>
      <c r="B25" s="497" t="s">
        <v>829</v>
      </c>
      <c r="C25" s="496" t="s">
        <v>830</v>
      </c>
      <c r="D25" s="147" t="s">
        <v>747</v>
      </c>
    </row>
    <row r="26" spans="1:6" ht="36.75" customHeight="1">
      <c r="A26" s="1018" t="s">
        <v>760</v>
      </c>
      <c r="B26" s="497" t="s">
        <v>831</v>
      </c>
      <c r="C26" s="496" t="s">
        <v>828</v>
      </c>
      <c r="D26" s="147" t="s">
        <v>747</v>
      </c>
    </row>
    <row r="27" spans="1:6" ht="82.5" customHeight="1">
      <c r="A27" s="1019"/>
      <c r="B27" s="498" t="s">
        <v>832</v>
      </c>
      <c r="C27" s="496" t="s">
        <v>830</v>
      </c>
      <c r="D27" s="147" t="s">
        <v>747</v>
      </c>
    </row>
    <row r="29" spans="1:6" ht="15.75" thickBot="1">
      <c r="A29" s="819" t="s">
        <v>783</v>
      </c>
      <c r="B29" s="820"/>
    </row>
    <row r="30" spans="1:6" ht="15.75" thickBot="1">
      <c r="A30" s="589" t="s">
        <v>739</v>
      </c>
      <c r="B30" s="590" t="s">
        <v>843</v>
      </c>
      <c r="C30" s="590" t="s">
        <v>844</v>
      </c>
      <c r="D30" s="591" t="s">
        <v>845</v>
      </c>
      <c r="E30" s="592" t="s">
        <v>846</v>
      </c>
      <c r="F30" s="593" t="s">
        <v>847</v>
      </c>
    </row>
    <row r="31" spans="1:6" s="499" customFormat="1">
      <c r="A31" s="594" t="s">
        <v>761</v>
      </c>
      <c r="B31" s="594" t="s">
        <v>762</v>
      </c>
      <c r="C31" s="594" t="s">
        <v>848</v>
      </c>
      <c r="D31" s="594" t="s">
        <v>756</v>
      </c>
      <c r="E31" s="595" t="s">
        <v>744</v>
      </c>
      <c r="F31" s="594" t="s">
        <v>849</v>
      </c>
    </row>
    <row r="32" spans="1:6" s="499" customFormat="1">
      <c r="A32" s="596" t="s">
        <v>763</v>
      </c>
      <c r="B32" s="596" t="s">
        <v>764</v>
      </c>
      <c r="C32" s="596" t="s">
        <v>850</v>
      </c>
      <c r="D32" s="594" t="s">
        <v>756</v>
      </c>
      <c r="E32" s="597" t="s">
        <v>744</v>
      </c>
      <c r="F32" s="594" t="s">
        <v>849</v>
      </c>
    </row>
    <row r="33" spans="1:6" s="499" customFormat="1">
      <c r="A33" s="598"/>
      <c r="B33" s="598"/>
      <c r="C33" s="598"/>
      <c r="D33" s="598"/>
      <c r="E33" s="598"/>
      <c r="F33" s="598"/>
    </row>
    <row r="34" spans="1:6" s="499" customFormat="1">
      <c r="A34" s="596" t="s">
        <v>765</v>
      </c>
      <c r="B34" s="596" t="s">
        <v>762</v>
      </c>
      <c r="C34" s="596" t="s">
        <v>851</v>
      </c>
      <c r="D34" s="596" t="s">
        <v>756</v>
      </c>
      <c r="E34" s="596" t="s">
        <v>744</v>
      </c>
      <c r="F34" s="596" t="s">
        <v>849</v>
      </c>
    </row>
    <row r="35" spans="1:6" s="499" customFormat="1">
      <c r="A35" s="596" t="s">
        <v>766</v>
      </c>
      <c r="B35" s="596" t="s">
        <v>764</v>
      </c>
      <c r="C35" s="596" t="s">
        <v>852</v>
      </c>
      <c r="D35" s="596" t="s">
        <v>756</v>
      </c>
      <c r="E35" s="596" t="s">
        <v>744</v>
      </c>
      <c r="F35" s="596" t="s">
        <v>849</v>
      </c>
    </row>
    <row r="36" spans="1:6">
      <c r="A36" s="598"/>
      <c r="B36" s="598"/>
      <c r="C36" s="598"/>
      <c r="D36" s="598"/>
      <c r="E36" s="598"/>
      <c r="F36" s="598"/>
    </row>
    <row r="37" spans="1:6">
      <c r="A37" s="581" t="s">
        <v>767</v>
      </c>
      <c r="B37" s="581" t="s">
        <v>762</v>
      </c>
      <c r="C37" s="581" t="s">
        <v>853</v>
      </c>
      <c r="D37" s="596" t="s">
        <v>756</v>
      </c>
      <c r="E37" s="581" t="s">
        <v>744</v>
      </c>
      <c r="F37" s="581" t="s">
        <v>849</v>
      </c>
    </row>
    <row r="38" spans="1:6">
      <c r="A38" s="596" t="s">
        <v>768</v>
      </c>
      <c r="B38" s="596" t="s">
        <v>764</v>
      </c>
      <c r="C38" s="596" t="s">
        <v>854</v>
      </c>
      <c r="D38" s="596" t="s">
        <v>756</v>
      </c>
      <c r="E38" s="596" t="s">
        <v>744</v>
      </c>
      <c r="F38" s="596" t="s">
        <v>849</v>
      </c>
    </row>
    <row r="39" spans="1:6">
      <c r="A39" s="598"/>
      <c r="B39" s="598"/>
      <c r="C39" s="598"/>
      <c r="D39" s="598"/>
      <c r="E39" s="598"/>
      <c r="F39" s="598"/>
    </row>
    <row r="40" spans="1:6">
      <c r="A40" s="596" t="s">
        <v>769</v>
      </c>
      <c r="B40" s="596" t="s">
        <v>762</v>
      </c>
      <c r="C40" s="596" t="s">
        <v>855</v>
      </c>
      <c r="D40" s="596" t="s">
        <v>756</v>
      </c>
      <c r="E40" s="596" t="s">
        <v>744</v>
      </c>
      <c r="F40" s="596" t="s">
        <v>849</v>
      </c>
    </row>
    <row r="41" spans="1:6">
      <c r="A41" s="596" t="s">
        <v>770</v>
      </c>
      <c r="B41" s="596" t="s">
        <v>764</v>
      </c>
      <c r="C41" s="596" t="s">
        <v>856</v>
      </c>
      <c r="D41" s="596" t="s">
        <v>756</v>
      </c>
      <c r="E41" s="596" t="s">
        <v>744</v>
      </c>
      <c r="F41" s="596" t="s">
        <v>849</v>
      </c>
    </row>
    <row r="42" spans="1:6">
      <c r="A42" s="598"/>
      <c r="B42" s="598"/>
      <c r="C42" s="598"/>
      <c r="D42" s="598"/>
      <c r="E42" s="598"/>
      <c r="F42" s="598"/>
    </row>
    <row r="43" spans="1:6">
      <c r="A43" s="596" t="s">
        <v>771</v>
      </c>
      <c r="B43" s="596" t="s">
        <v>762</v>
      </c>
      <c r="C43" s="596" t="s">
        <v>857</v>
      </c>
      <c r="D43" s="596" t="s">
        <v>756</v>
      </c>
      <c r="E43" s="596" t="s">
        <v>744</v>
      </c>
      <c r="F43" s="596" t="s">
        <v>849</v>
      </c>
    </row>
    <row r="44" spans="1:6">
      <c r="A44" s="596" t="s">
        <v>772</v>
      </c>
      <c r="B44" s="596" t="s">
        <v>764</v>
      </c>
      <c r="C44" s="596" t="s">
        <v>858</v>
      </c>
      <c r="D44" s="596" t="s">
        <v>756</v>
      </c>
      <c r="E44" s="596" t="s">
        <v>744</v>
      </c>
      <c r="F44" s="596" t="s">
        <v>849</v>
      </c>
    </row>
    <row r="45" spans="1:6">
      <c r="A45" s="598"/>
      <c r="B45" s="598"/>
      <c r="C45" s="598"/>
      <c r="D45" s="598"/>
      <c r="E45" s="598"/>
      <c r="F45" s="598"/>
    </row>
    <row r="46" spans="1:6">
      <c r="A46" s="596" t="s">
        <v>773</v>
      </c>
      <c r="B46" s="596" t="s">
        <v>762</v>
      </c>
      <c r="C46" s="596" t="s">
        <v>859</v>
      </c>
      <c r="D46" s="596" t="s">
        <v>756</v>
      </c>
      <c r="E46" s="596" t="s">
        <v>744</v>
      </c>
      <c r="F46" s="596" t="s">
        <v>849</v>
      </c>
    </row>
    <row r="47" spans="1:6">
      <c r="A47" s="596" t="s">
        <v>774</v>
      </c>
      <c r="B47" s="596" t="s">
        <v>764</v>
      </c>
      <c r="C47" s="596" t="s">
        <v>859</v>
      </c>
      <c r="D47" s="596" t="s">
        <v>756</v>
      </c>
      <c r="E47" s="596" t="s">
        <v>744</v>
      </c>
      <c r="F47" s="596" t="s">
        <v>849</v>
      </c>
    </row>
    <row r="48" spans="1:6">
      <c r="A48" s="598"/>
      <c r="B48" s="598"/>
      <c r="C48" s="598"/>
      <c r="D48" s="598"/>
      <c r="E48" s="598"/>
      <c r="F48" s="598"/>
    </row>
    <row r="49" spans="1:6">
      <c r="A49" s="596" t="s">
        <v>775</v>
      </c>
      <c r="B49" s="596" t="s">
        <v>762</v>
      </c>
      <c r="C49" s="596" t="s">
        <v>859</v>
      </c>
      <c r="D49" s="596" t="s">
        <v>756</v>
      </c>
      <c r="E49" s="596" t="s">
        <v>744</v>
      </c>
      <c r="F49" s="596" t="s">
        <v>849</v>
      </c>
    </row>
    <row r="50" spans="1:6">
      <c r="A50" s="596" t="s">
        <v>776</v>
      </c>
      <c r="B50" s="596" t="s">
        <v>764</v>
      </c>
      <c r="C50" s="596" t="s">
        <v>859</v>
      </c>
      <c r="D50" s="596" t="s">
        <v>756</v>
      </c>
      <c r="E50" s="596" t="s">
        <v>744</v>
      </c>
      <c r="F50" s="596" t="s">
        <v>849</v>
      </c>
    </row>
    <row r="51" spans="1:6">
      <c r="A51" s="598"/>
      <c r="B51" s="598"/>
      <c r="C51" s="598"/>
      <c r="D51" s="598"/>
      <c r="E51" s="598"/>
      <c r="F51" s="598"/>
    </row>
    <row r="52" spans="1:6">
      <c r="A52" s="596" t="s">
        <v>777</v>
      </c>
      <c r="B52" s="596" t="s">
        <v>762</v>
      </c>
      <c r="C52" s="596" t="s">
        <v>859</v>
      </c>
      <c r="D52" s="596" t="s">
        <v>756</v>
      </c>
      <c r="E52" s="596" t="s">
        <v>744</v>
      </c>
      <c r="F52" s="596" t="s">
        <v>849</v>
      </c>
    </row>
    <row r="53" spans="1:6">
      <c r="A53" s="596" t="s">
        <v>778</v>
      </c>
      <c r="B53" s="596" t="s">
        <v>764</v>
      </c>
      <c r="C53" s="596" t="s">
        <v>859</v>
      </c>
      <c r="D53" s="596" t="s">
        <v>756</v>
      </c>
      <c r="E53" s="596" t="s">
        <v>744</v>
      </c>
      <c r="F53" s="596" t="s">
        <v>849</v>
      </c>
    </row>
    <row r="54" spans="1:6">
      <c r="A54" s="598"/>
      <c r="B54" s="598"/>
      <c r="C54" s="598"/>
      <c r="D54" s="598"/>
      <c r="E54" s="598"/>
      <c r="F54" s="598"/>
    </row>
    <row r="55" spans="1:6">
      <c r="A55" s="596" t="s">
        <v>779</v>
      </c>
      <c r="B55" s="596" t="s">
        <v>762</v>
      </c>
      <c r="C55" s="596" t="s">
        <v>860</v>
      </c>
      <c r="D55" s="596" t="s">
        <v>756</v>
      </c>
      <c r="E55" s="596" t="s">
        <v>744</v>
      </c>
      <c r="F55" s="596" t="s">
        <v>849</v>
      </c>
    </row>
    <row r="56" spans="1:6">
      <c r="A56" s="596" t="s">
        <v>784</v>
      </c>
      <c r="B56" s="596" t="s">
        <v>764</v>
      </c>
      <c r="C56" s="596" t="s">
        <v>861</v>
      </c>
      <c r="D56" s="596" t="s">
        <v>756</v>
      </c>
      <c r="E56" s="596" t="s">
        <v>744</v>
      </c>
      <c r="F56" s="596" t="s">
        <v>849</v>
      </c>
    </row>
    <row r="58" spans="1:6" ht="15.75">
      <c r="A58" s="822" t="s">
        <v>61</v>
      </c>
    </row>
    <row r="59" spans="1:6" ht="15.75">
      <c r="A59" s="822" t="s">
        <v>787</v>
      </c>
    </row>
    <row r="60" spans="1:6" ht="15.75">
      <c r="A60" s="823" t="s">
        <v>785</v>
      </c>
    </row>
  </sheetData>
  <sheetProtection password="D306" sheet="1" objects="1" scenarios="1" selectLockedCells="1" selectUnlockedCells="1"/>
  <mergeCells count="2">
    <mergeCell ref="A26:A27"/>
    <mergeCell ref="A24:A25"/>
  </mergeCells>
  <phoneticPr fontId="43" type="noConversion"/>
  <pageMargins left="0" right="0" top="0.78740157480314965" bottom="0.78740157480314965" header="0" footer="0"/>
  <pageSetup scale="70" orientation="landscape" r:id="rId1"/>
  <headerFooter>
    <oddFooter>Page &amp;P of &amp;N</oddFooter>
  </headerFooter>
  <rowBreaks count="1" manualBreakCount="1">
    <brk id="28" max="16383" man="1"/>
  </rowBreaks>
</worksheet>
</file>

<file path=xl/worksheets/sheet12.xml><?xml version="1.0" encoding="utf-8"?>
<worksheet xmlns="http://schemas.openxmlformats.org/spreadsheetml/2006/main" xmlns:r="http://schemas.openxmlformats.org/officeDocument/2006/relationships">
  <sheetPr>
    <tabColor rgb="FF002060"/>
  </sheetPr>
  <dimension ref="A1:A117"/>
  <sheetViews>
    <sheetView showGridLines="0" workbookViewId="0">
      <selection activeCell="A107" sqref="A107"/>
    </sheetView>
  </sheetViews>
  <sheetFormatPr defaultRowHeight="15"/>
  <cols>
    <col min="1" max="1" width="115.140625" customWidth="1"/>
  </cols>
  <sheetData>
    <row r="1" spans="1:1">
      <c r="A1" s="824"/>
    </row>
    <row r="2" spans="1:1">
      <c r="A2" s="825"/>
    </row>
    <row r="3" spans="1:1">
      <c r="A3" s="825"/>
    </row>
    <row r="4" spans="1:1">
      <c r="A4" s="825"/>
    </row>
    <row r="5" spans="1:1" ht="3.95" customHeight="1">
      <c r="A5" s="826"/>
    </row>
    <row r="6" spans="1:1" ht="19.5" thickBot="1">
      <c r="A6" s="827" t="s">
        <v>539</v>
      </c>
    </row>
    <row r="7" spans="1:1">
      <c r="A7" s="4" t="s">
        <v>62</v>
      </c>
    </row>
    <row r="8" spans="1:1">
      <c r="A8" s="828"/>
    </row>
    <row r="9" spans="1:1" s="1" customFormat="1" ht="12">
      <c r="A9" s="5" t="s">
        <v>360</v>
      </c>
    </row>
    <row r="10" spans="1:1" s="1" customFormat="1" ht="12">
      <c r="A10" s="6" t="s">
        <v>361</v>
      </c>
    </row>
    <row r="11" spans="1:1" s="1" customFormat="1" ht="12">
      <c r="A11" s="6"/>
    </row>
    <row r="12" spans="1:1" s="1" customFormat="1" ht="12">
      <c r="A12" s="6" t="s">
        <v>362</v>
      </c>
    </row>
    <row r="13" spans="1:1" s="1" customFormat="1" ht="12">
      <c r="A13" s="7" t="s">
        <v>363</v>
      </c>
    </row>
    <row r="14" spans="1:1" s="1" customFormat="1" ht="12">
      <c r="A14" s="7" t="s">
        <v>364</v>
      </c>
    </row>
    <row r="15" spans="1:1" s="1" customFormat="1" ht="24">
      <c r="A15" s="7" t="s">
        <v>365</v>
      </c>
    </row>
    <row r="16" spans="1:1" s="1" customFormat="1" ht="12">
      <c r="A16" s="7"/>
    </row>
    <row r="17" spans="1:1" s="1" customFormat="1" ht="12">
      <c r="A17" s="6" t="s">
        <v>366</v>
      </c>
    </row>
    <row r="18" spans="1:1" s="1" customFormat="1" ht="12">
      <c r="A18" s="7" t="s">
        <v>367</v>
      </c>
    </row>
    <row r="19" spans="1:1" s="1" customFormat="1" ht="12">
      <c r="A19" s="7" t="s">
        <v>368</v>
      </c>
    </row>
    <row r="20" spans="1:1" s="1" customFormat="1" ht="24">
      <c r="A20" s="7" t="s">
        <v>369</v>
      </c>
    </row>
    <row r="21" spans="1:1" s="1" customFormat="1" ht="12">
      <c r="A21" s="7"/>
    </row>
    <row r="22" spans="1:1" s="1" customFormat="1" ht="12">
      <c r="A22" s="5" t="s">
        <v>370</v>
      </c>
    </row>
    <row r="23" spans="1:1" s="1" customFormat="1" ht="12">
      <c r="A23" s="7"/>
    </row>
    <row r="24" spans="1:1" s="1" customFormat="1" ht="24">
      <c r="A24" s="7" t="s">
        <v>371</v>
      </c>
    </row>
    <row r="25" spans="1:1" s="1" customFormat="1" ht="12">
      <c r="A25" s="829" t="s">
        <v>372</v>
      </c>
    </row>
    <row r="26" spans="1:1" s="1" customFormat="1" ht="36">
      <c r="A26" s="7" t="s">
        <v>373</v>
      </c>
    </row>
    <row r="27" spans="1:1" s="1" customFormat="1" ht="12">
      <c r="A27" s="829" t="s">
        <v>374</v>
      </c>
    </row>
    <row r="28" spans="1:1" s="1" customFormat="1" ht="24">
      <c r="A28" s="7" t="s">
        <v>375</v>
      </c>
    </row>
    <row r="29" spans="1:1" s="1" customFormat="1" ht="12">
      <c r="A29" s="7" t="s">
        <v>376</v>
      </c>
    </row>
    <row r="30" spans="1:1" s="1" customFormat="1" ht="12">
      <c r="A30" s="7"/>
    </row>
    <row r="31" spans="1:1" s="1" customFormat="1" ht="12">
      <c r="A31" s="5" t="s">
        <v>377</v>
      </c>
    </row>
    <row r="32" spans="1:1" s="1" customFormat="1" ht="12">
      <c r="A32" s="7" t="s">
        <v>378</v>
      </c>
    </row>
    <row r="33" spans="1:1" s="1" customFormat="1" ht="24">
      <c r="A33" s="7" t="s">
        <v>379</v>
      </c>
    </row>
    <row r="34" spans="1:1" s="1" customFormat="1" ht="12">
      <c r="A34" s="7"/>
    </row>
    <row r="35" spans="1:1" s="1" customFormat="1" ht="12">
      <c r="A35" s="829" t="s">
        <v>372</v>
      </c>
    </row>
    <row r="36" spans="1:1" s="1" customFormat="1" ht="36">
      <c r="A36" s="7" t="s">
        <v>380</v>
      </c>
    </row>
    <row r="37" spans="1:1" s="1" customFormat="1" ht="12">
      <c r="A37" s="7"/>
    </row>
    <row r="38" spans="1:1" s="1" customFormat="1" ht="12">
      <c r="A38" s="829" t="s">
        <v>374</v>
      </c>
    </row>
    <row r="39" spans="1:1" s="1" customFormat="1" ht="24">
      <c r="A39" s="7" t="s">
        <v>381</v>
      </c>
    </row>
    <row r="40" spans="1:1" s="1" customFormat="1" ht="12">
      <c r="A40" s="7" t="s">
        <v>376</v>
      </c>
    </row>
    <row r="41" spans="1:1" s="1" customFormat="1" ht="12">
      <c r="A41" s="7"/>
    </row>
    <row r="42" spans="1:1" s="1" customFormat="1" ht="12">
      <c r="A42" s="5" t="s">
        <v>382</v>
      </c>
    </row>
    <row r="43" spans="1:1" s="1" customFormat="1" ht="12">
      <c r="A43" s="7"/>
    </row>
    <row r="44" spans="1:1" s="1" customFormat="1" ht="12">
      <c r="A44" s="7" t="s">
        <v>383</v>
      </c>
    </row>
    <row r="45" spans="1:1" s="1" customFormat="1" ht="12">
      <c r="A45" s="7" t="s">
        <v>384</v>
      </c>
    </row>
    <row r="46" spans="1:1" s="1" customFormat="1" ht="36">
      <c r="A46" s="32" t="s">
        <v>385</v>
      </c>
    </row>
    <row r="47" spans="1:1" s="1" customFormat="1" ht="12">
      <c r="A47" s="32" t="s">
        <v>386</v>
      </c>
    </row>
    <row r="48" spans="1:1" s="1" customFormat="1" ht="12">
      <c r="A48" s="32" t="s">
        <v>464</v>
      </c>
    </row>
    <row r="49" spans="1:1" s="1" customFormat="1" ht="36">
      <c r="A49" s="32" t="s">
        <v>387</v>
      </c>
    </row>
    <row r="50" spans="1:1" s="1" customFormat="1" ht="12">
      <c r="A50" s="32" t="s">
        <v>384</v>
      </c>
    </row>
    <row r="51" spans="1:1" s="1" customFormat="1" ht="12">
      <c r="A51" s="32"/>
    </row>
    <row r="52" spans="1:1" s="1" customFormat="1" ht="12">
      <c r="A52" s="830" t="s">
        <v>372</v>
      </c>
    </row>
    <row r="53" spans="1:1" s="1" customFormat="1" ht="36">
      <c r="A53" s="32" t="s">
        <v>388</v>
      </c>
    </row>
    <row r="54" spans="1:1" s="1" customFormat="1" ht="12">
      <c r="A54" s="830" t="s">
        <v>389</v>
      </c>
    </row>
    <row r="55" spans="1:1" s="1" customFormat="1" ht="24">
      <c r="A55" s="7" t="s">
        <v>390</v>
      </c>
    </row>
    <row r="56" spans="1:1" s="1" customFormat="1" ht="12">
      <c r="A56" s="7" t="s">
        <v>391</v>
      </c>
    </row>
    <row r="57" spans="1:1" s="1" customFormat="1" ht="12">
      <c r="A57" s="7"/>
    </row>
    <row r="58" spans="1:1" s="1" customFormat="1" ht="12">
      <c r="A58" s="5" t="s">
        <v>392</v>
      </c>
    </row>
    <row r="59" spans="1:1" s="1" customFormat="1" ht="12">
      <c r="A59" s="7" t="s">
        <v>393</v>
      </c>
    </row>
    <row r="60" spans="1:1" s="1" customFormat="1" ht="12">
      <c r="A60" s="6" t="s">
        <v>394</v>
      </c>
    </row>
    <row r="61" spans="1:1" s="1" customFormat="1" ht="12">
      <c r="A61" s="7" t="s">
        <v>395</v>
      </c>
    </row>
    <row r="62" spans="1:1" s="1" customFormat="1" ht="12">
      <c r="A62" s="6" t="s">
        <v>396</v>
      </c>
    </row>
    <row r="63" spans="1:1" s="1" customFormat="1" ht="24">
      <c r="A63" s="7" t="s">
        <v>397</v>
      </c>
    </row>
    <row r="64" spans="1:1" s="1" customFormat="1" ht="24">
      <c r="A64" s="7" t="s">
        <v>398</v>
      </c>
    </row>
    <row r="65" spans="1:1" s="1" customFormat="1" ht="12">
      <c r="A65" s="7" t="s">
        <v>399</v>
      </c>
    </row>
    <row r="66" spans="1:1" s="1" customFormat="1" ht="12">
      <c r="A66" s="7" t="s">
        <v>393</v>
      </c>
    </row>
    <row r="67" spans="1:1" s="1" customFormat="1" ht="12">
      <c r="A67" s="829" t="s">
        <v>400</v>
      </c>
    </row>
    <row r="68" spans="1:1" s="1" customFormat="1" ht="12">
      <c r="A68" s="6" t="s">
        <v>401</v>
      </c>
    </row>
    <row r="69" spans="1:1" s="1" customFormat="1" ht="12">
      <c r="A69" s="7" t="s">
        <v>402</v>
      </c>
    </row>
    <row r="70" spans="1:1" s="1" customFormat="1" ht="24">
      <c r="A70" s="7" t="s">
        <v>403</v>
      </c>
    </row>
    <row r="71" spans="1:1" s="1" customFormat="1" ht="12">
      <c r="A71" s="7" t="s">
        <v>404</v>
      </c>
    </row>
    <row r="72" spans="1:1" s="1" customFormat="1" ht="12">
      <c r="A72" s="7" t="s">
        <v>405</v>
      </c>
    </row>
    <row r="73" spans="1:1" s="1" customFormat="1" ht="12">
      <c r="A73" s="7" t="s">
        <v>406</v>
      </c>
    </row>
    <row r="74" spans="1:1" s="1" customFormat="1" ht="24">
      <c r="A74" s="7" t="s">
        <v>407</v>
      </c>
    </row>
    <row r="75" spans="1:1" s="1" customFormat="1" ht="12">
      <c r="A75" s="7" t="s">
        <v>408</v>
      </c>
    </row>
    <row r="76" spans="1:1" s="1" customFormat="1" ht="12">
      <c r="A76" s="5" t="s">
        <v>409</v>
      </c>
    </row>
    <row r="77" spans="1:1" s="1" customFormat="1" ht="12">
      <c r="A77" s="7"/>
    </row>
    <row r="78" spans="1:1" s="1" customFormat="1" ht="24">
      <c r="A78" s="7" t="s">
        <v>410</v>
      </c>
    </row>
    <row r="79" spans="1:1" s="1" customFormat="1" ht="12">
      <c r="A79" s="7" t="s">
        <v>411</v>
      </c>
    </row>
    <row r="80" spans="1:1" s="1" customFormat="1" ht="12">
      <c r="A80" s="32" t="s">
        <v>412</v>
      </c>
    </row>
    <row r="81" spans="1:1" s="1" customFormat="1" ht="12">
      <c r="A81" s="32" t="s">
        <v>413</v>
      </c>
    </row>
    <row r="82" spans="1:1" s="1" customFormat="1" ht="12">
      <c r="A82" s="32" t="s">
        <v>414</v>
      </c>
    </row>
    <row r="83" spans="1:1" s="1" customFormat="1" ht="12">
      <c r="A83" s="32" t="s">
        <v>415</v>
      </c>
    </row>
    <row r="84" spans="1:1" s="1" customFormat="1" ht="12">
      <c r="A84" s="32" t="s">
        <v>416</v>
      </c>
    </row>
    <row r="85" spans="1:1" s="1" customFormat="1" ht="12">
      <c r="A85" s="32"/>
    </row>
    <row r="86" spans="1:1" s="1" customFormat="1" ht="12">
      <c r="A86" s="33" t="s">
        <v>417</v>
      </c>
    </row>
    <row r="87" spans="1:1" s="1" customFormat="1" ht="12">
      <c r="A87" s="32"/>
    </row>
    <row r="88" spans="1:1" s="1" customFormat="1" ht="12">
      <c r="A88" s="32" t="s">
        <v>418</v>
      </c>
    </row>
    <row r="89" spans="1:1" s="1" customFormat="1" ht="24">
      <c r="A89" s="32" t="s">
        <v>419</v>
      </c>
    </row>
    <row r="90" spans="1:1" s="1" customFormat="1" ht="12">
      <c r="A90" s="32" t="s">
        <v>420</v>
      </c>
    </row>
    <row r="91" spans="1:1" s="1" customFormat="1" ht="12">
      <c r="A91" s="32" t="s">
        <v>421</v>
      </c>
    </row>
    <row r="92" spans="1:1" s="1" customFormat="1" ht="12">
      <c r="A92" s="32" t="s">
        <v>422</v>
      </c>
    </row>
    <row r="93" spans="1:1" s="1" customFormat="1" ht="12">
      <c r="A93" s="32" t="s">
        <v>423</v>
      </c>
    </row>
    <row r="94" spans="1:1" s="1" customFormat="1" ht="12">
      <c r="A94" s="831" t="s">
        <v>424</v>
      </c>
    </row>
    <row r="95" spans="1:1">
      <c r="A95" s="32" t="s">
        <v>425</v>
      </c>
    </row>
    <row r="96" spans="1:1" ht="24">
      <c r="A96" s="32" t="s">
        <v>426</v>
      </c>
    </row>
    <row r="97" spans="1:1">
      <c r="A97" s="831" t="s">
        <v>427</v>
      </c>
    </row>
    <row r="98" spans="1:1" ht="36">
      <c r="A98" s="32" t="s">
        <v>63</v>
      </c>
    </row>
    <row r="99" spans="1:1">
      <c r="A99" s="6" t="s">
        <v>428</v>
      </c>
    </row>
    <row r="100" spans="1:1">
      <c r="A100" s="7" t="s">
        <v>429</v>
      </c>
    </row>
    <row r="101" spans="1:1">
      <c r="A101" s="7" t="s">
        <v>430</v>
      </c>
    </row>
    <row r="102" spans="1:1">
      <c r="A102" s="7" t="s">
        <v>431</v>
      </c>
    </row>
    <row r="103" spans="1:1">
      <c r="A103" s="7" t="s">
        <v>432</v>
      </c>
    </row>
    <row r="104" spans="1:1">
      <c r="A104" s="7" t="s">
        <v>433</v>
      </c>
    </row>
    <row r="105" spans="1:1" ht="24">
      <c r="A105" s="7" t="s">
        <v>434</v>
      </c>
    </row>
    <row r="106" spans="1:1">
      <c r="A106" s="7" t="s">
        <v>435</v>
      </c>
    </row>
    <row r="107" spans="1:1" ht="15.75" thickBot="1">
      <c r="A107" s="6"/>
    </row>
    <row r="108" spans="1:1">
      <c r="A108" s="9" t="s">
        <v>436</v>
      </c>
    </row>
    <row r="109" spans="1:1">
      <c r="A109" s="7" t="s">
        <v>437</v>
      </c>
    </row>
    <row r="110" spans="1:1">
      <c r="A110" s="7" t="s">
        <v>438</v>
      </c>
    </row>
    <row r="111" spans="1:1">
      <c r="A111" s="7" t="s">
        <v>439</v>
      </c>
    </row>
    <row r="112" spans="1:1">
      <c r="A112" s="7" t="s">
        <v>440</v>
      </c>
    </row>
    <row r="113" spans="1:1">
      <c r="A113" s="8" t="s">
        <v>441</v>
      </c>
    </row>
    <row r="114" spans="1:1" ht="24">
      <c r="A114" s="7" t="s">
        <v>442</v>
      </c>
    </row>
    <row r="115" spans="1:1">
      <c r="A115" s="6" t="s">
        <v>443</v>
      </c>
    </row>
    <row r="116" spans="1:1">
      <c r="A116" s="7" t="s">
        <v>444</v>
      </c>
    </row>
    <row r="117" spans="1:1" ht="15.75" thickBot="1">
      <c r="A117" s="10" t="s">
        <v>408</v>
      </c>
    </row>
  </sheetData>
  <sheetProtection password="D306" sheet="1" objects="1" scenarios="1" selectLockedCells="1" selectUnlockedCells="1"/>
  <phoneticPr fontId="43" type="noConversion"/>
  <pageMargins left="0" right="0" top="0.55118110236220474" bottom="0.35433070866141736" header="0.31496062992125984" footer="0.31496062992125984"/>
  <pageSetup scale="90" orientation="portrait" r:id="rId1"/>
  <headerFooter>
    <oddFooter>Page &amp;P of &amp;N</oddFooter>
  </headerFooter>
  <rowBreaks count="2" manualBreakCount="2">
    <brk id="50" max="16383" man="1"/>
    <brk id="98" max="16383" man="1"/>
  </rowBreaks>
  <drawing r:id="rId2"/>
</worksheet>
</file>

<file path=xl/worksheets/sheet2.xml><?xml version="1.0" encoding="utf-8"?>
<worksheet xmlns="http://schemas.openxmlformats.org/spreadsheetml/2006/main" xmlns:r="http://schemas.openxmlformats.org/officeDocument/2006/relationships">
  <sheetPr>
    <pageSetUpPr fitToPage="1"/>
  </sheetPr>
  <dimension ref="A1:X782"/>
  <sheetViews>
    <sheetView showGridLines="0" zoomScaleNormal="100" workbookViewId="0">
      <selection activeCell="A19" sqref="A19:A35"/>
    </sheetView>
  </sheetViews>
  <sheetFormatPr defaultRowHeight="12"/>
  <cols>
    <col min="1" max="1" width="43.140625" style="108" customWidth="1"/>
    <col min="2" max="2" width="6.42578125" style="108" bestFit="1" customWidth="1"/>
    <col min="3" max="3" width="7.5703125" style="217" customWidth="1"/>
    <col min="4" max="4" width="11.140625" style="217" customWidth="1"/>
    <col min="5" max="5" width="10.42578125" style="218" customWidth="1"/>
    <col min="6" max="6" width="11.140625" style="459" customWidth="1"/>
    <col min="7" max="7" width="10.28515625" style="490" customWidth="1"/>
    <col min="8" max="8" width="11.140625" style="217" customWidth="1"/>
    <col min="9" max="9" width="11.28515625" style="218" customWidth="1"/>
    <col min="10" max="10" width="12.42578125" style="218" customWidth="1"/>
    <col min="11" max="11" width="4.140625" style="217" customWidth="1"/>
    <col min="12" max="12" width="8.85546875" style="217" hidden="1" customWidth="1"/>
    <col min="13" max="13" width="2.7109375" style="217" hidden="1" customWidth="1"/>
    <col min="14" max="14" width="6" style="217" hidden="1" customWidth="1"/>
    <col min="15" max="17" width="5" style="217" hidden="1" customWidth="1"/>
    <col min="18" max="18" width="5" style="280" hidden="1" customWidth="1"/>
    <col min="19" max="22" width="5" style="217" hidden="1" customWidth="1"/>
    <col min="23" max="23" width="5" style="280" hidden="1" customWidth="1"/>
    <col min="24" max="24" width="5" style="217" hidden="1" customWidth="1"/>
    <col min="25" max="25" width="5" style="217" customWidth="1"/>
    <col min="26" max="16384" width="9.140625" style="217"/>
  </cols>
  <sheetData>
    <row r="1" spans="1:10">
      <c r="A1" s="859"/>
      <c r="B1" s="860"/>
      <c r="C1" s="860"/>
      <c r="D1" s="860"/>
      <c r="E1" s="860"/>
      <c r="F1" s="860"/>
      <c r="G1" s="860"/>
      <c r="H1" s="607"/>
      <c r="I1" s="608"/>
      <c r="J1" s="609"/>
    </row>
    <row r="2" spans="1:10">
      <c r="A2" s="861"/>
      <c r="B2" s="862"/>
      <c r="C2" s="862"/>
      <c r="D2" s="862"/>
      <c r="E2" s="862"/>
      <c r="F2" s="862"/>
      <c r="G2" s="862"/>
      <c r="H2" s="610"/>
      <c r="I2" s="611"/>
      <c r="J2" s="612"/>
    </row>
    <row r="3" spans="1:10">
      <c r="A3" s="861"/>
      <c r="B3" s="862"/>
      <c r="C3" s="862"/>
      <c r="D3" s="862"/>
      <c r="E3" s="862"/>
      <c r="F3" s="862"/>
      <c r="G3" s="862"/>
      <c r="H3" s="610"/>
      <c r="I3" s="611"/>
      <c r="J3" s="612"/>
    </row>
    <row r="4" spans="1:10">
      <c r="A4" s="613"/>
      <c r="B4" s="614"/>
      <c r="C4" s="610"/>
      <c r="D4" s="610"/>
      <c r="E4" s="610"/>
      <c r="F4" s="610"/>
      <c r="G4" s="610"/>
      <c r="H4" s="610"/>
      <c r="I4" s="611"/>
      <c r="J4" s="612"/>
    </row>
    <row r="5" spans="1:10" ht="3.95" customHeight="1">
      <c r="A5" s="615"/>
      <c r="B5" s="616"/>
      <c r="C5" s="617"/>
      <c r="D5" s="617"/>
      <c r="E5" s="617"/>
      <c r="F5" s="617"/>
      <c r="G5" s="617"/>
      <c r="H5" s="617"/>
      <c r="I5" s="618"/>
      <c r="J5" s="619"/>
    </row>
    <row r="6" spans="1:10" ht="19.5" thickBot="1">
      <c r="A6" s="863" t="s">
        <v>539</v>
      </c>
      <c r="B6" s="864"/>
      <c r="C6" s="864"/>
      <c r="D6" s="864"/>
      <c r="E6" s="864"/>
      <c r="F6" s="864"/>
      <c r="G6" s="864"/>
      <c r="H6" s="864"/>
      <c r="I6" s="864"/>
      <c r="J6" s="865"/>
    </row>
    <row r="7" spans="1:10" ht="12.75">
      <c r="A7" s="102" t="s">
        <v>242</v>
      </c>
      <c r="B7" s="620"/>
      <c r="C7" s="443"/>
      <c r="D7" s="443"/>
      <c r="E7" s="444"/>
      <c r="F7" s="443"/>
      <c r="G7" s="443"/>
      <c r="H7" s="443"/>
      <c r="I7" s="443"/>
      <c r="J7" s="453"/>
    </row>
    <row r="8" spans="1:10" ht="12.75">
      <c r="A8" s="103" t="s">
        <v>866</v>
      </c>
      <c r="B8" s="51"/>
      <c r="C8" s="219"/>
      <c r="D8" s="219"/>
      <c r="E8" s="220"/>
      <c r="F8" s="219"/>
      <c r="G8" s="219"/>
      <c r="H8" s="219"/>
      <c r="I8" s="219"/>
      <c r="J8" s="454"/>
    </row>
    <row r="9" spans="1:10">
      <c r="A9" s="103" t="s">
        <v>867</v>
      </c>
      <c r="B9" s="216"/>
      <c r="C9" s="219"/>
      <c r="D9" s="219"/>
      <c r="E9" s="220"/>
      <c r="F9" s="219"/>
      <c r="G9" s="219"/>
      <c r="H9" s="219"/>
      <c r="I9" s="219"/>
      <c r="J9" s="454"/>
    </row>
    <row r="10" spans="1:10">
      <c r="A10" s="103" t="s">
        <v>897</v>
      </c>
      <c r="B10" s="216"/>
      <c r="C10" s="219"/>
      <c r="D10" s="216"/>
      <c r="E10" s="220"/>
      <c r="F10" s="219"/>
      <c r="G10" s="219"/>
      <c r="H10" s="219"/>
      <c r="I10" s="219"/>
      <c r="J10" s="454"/>
    </row>
    <row r="11" spans="1:10" ht="12.75">
      <c r="A11" s="621" t="s">
        <v>872</v>
      </c>
      <c r="B11" s="216"/>
      <c r="C11" s="219"/>
      <c r="D11" s="216"/>
      <c r="E11" s="220"/>
      <c r="F11" s="219"/>
      <c r="G11" s="219"/>
      <c r="H11" s="219"/>
      <c r="I11" s="219"/>
      <c r="J11" s="454"/>
    </row>
    <row r="12" spans="1:10" ht="12.75">
      <c r="A12" s="622" t="s">
        <v>862</v>
      </c>
      <c r="B12" s="216"/>
      <c r="C12" s="216"/>
      <c r="D12" s="222"/>
      <c r="E12" s="220"/>
      <c r="F12" s="219"/>
      <c r="G12" s="219"/>
      <c r="H12" s="219"/>
      <c r="I12" s="219"/>
      <c r="J12" s="454"/>
    </row>
    <row r="13" spans="1:10" ht="12.75" thickBot="1">
      <c r="A13" s="103" t="s">
        <v>151</v>
      </c>
      <c r="B13" s="216"/>
      <c r="C13" s="216"/>
      <c r="D13" s="216"/>
      <c r="E13" s="623" t="s">
        <v>868</v>
      </c>
      <c r="G13" s="624"/>
      <c r="H13" s="624"/>
      <c r="I13" s="624"/>
      <c r="J13" s="454"/>
    </row>
    <row r="14" spans="1:10" ht="12.75" thickBot="1">
      <c r="A14" s="601" t="s">
        <v>869</v>
      </c>
      <c r="B14" s="602"/>
      <c r="C14" s="603"/>
      <c r="D14" s="866" t="s">
        <v>191</v>
      </c>
      <c r="E14" s="867"/>
      <c r="F14" s="868" t="s">
        <v>568</v>
      </c>
      <c r="G14" s="869"/>
      <c r="H14" s="870" t="s">
        <v>192</v>
      </c>
      <c r="I14" s="871"/>
      <c r="J14" s="872" t="s">
        <v>870</v>
      </c>
    </row>
    <row r="15" spans="1:10">
      <c r="A15" s="625" t="s">
        <v>150</v>
      </c>
      <c r="B15" s="626"/>
      <c r="C15" s="626"/>
      <c r="D15" s="875" t="s">
        <v>579</v>
      </c>
      <c r="E15" s="876"/>
      <c r="F15" s="849" t="s">
        <v>578</v>
      </c>
      <c r="G15" s="850"/>
      <c r="H15" s="851" t="s">
        <v>574</v>
      </c>
      <c r="I15" s="852"/>
      <c r="J15" s="873"/>
    </row>
    <row r="16" spans="1:10">
      <c r="A16" s="625" t="s">
        <v>871</v>
      </c>
      <c r="B16" s="626"/>
      <c r="C16" s="626"/>
      <c r="D16" s="875" t="s">
        <v>577</v>
      </c>
      <c r="E16" s="876"/>
      <c r="F16" s="849" t="s">
        <v>620</v>
      </c>
      <c r="G16" s="850"/>
      <c r="H16" s="851" t="s">
        <v>575</v>
      </c>
      <c r="I16" s="852"/>
      <c r="J16" s="873"/>
    </row>
    <row r="17" spans="1:22" ht="12.75" thickBot="1">
      <c r="A17" s="625"/>
      <c r="B17" s="604"/>
      <c r="C17" s="604"/>
      <c r="D17" s="853" t="s">
        <v>621</v>
      </c>
      <c r="E17" s="854"/>
      <c r="F17" s="855"/>
      <c r="G17" s="856"/>
      <c r="H17" s="857" t="s">
        <v>576</v>
      </c>
      <c r="I17" s="858"/>
      <c r="J17" s="874"/>
    </row>
    <row r="18" spans="1:22" ht="12.75" thickBot="1">
      <c r="A18" s="698" t="s">
        <v>241</v>
      </c>
      <c r="B18" s="455" t="s">
        <v>262</v>
      </c>
      <c r="C18" s="456" t="s">
        <v>194</v>
      </c>
      <c r="D18" s="456" t="s">
        <v>244</v>
      </c>
      <c r="E18" s="457" t="s">
        <v>68</v>
      </c>
      <c r="F18" s="456" t="s">
        <v>244</v>
      </c>
      <c r="G18" s="457" t="s">
        <v>68</v>
      </c>
      <c r="H18" s="458" t="s">
        <v>244</v>
      </c>
      <c r="I18" s="457" t="s">
        <v>68</v>
      </c>
      <c r="J18" s="457" t="s">
        <v>786</v>
      </c>
    </row>
    <row r="19" spans="1:22">
      <c r="A19" s="838" t="s">
        <v>873</v>
      </c>
      <c r="B19" s="441" t="s">
        <v>71</v>
      </c>
      <c r="C19" s="195" t="s">
        <v>119</v>
      </c>
      <c r="D19" s="94" t="s">
        <v>499</v>
      </c>
      <c r="E19" s="400">
        <v>700</v>
      </c>
      <c r="F19" s="95" t="s">
        <v>726</v>
      </c>
      <c r="G19" s="95" t="s">
        <v>726</v>
      </c>
      <c r="H19" s="95" t="s">
        <v>726</v>
      </c>
      <c r="I19" s="95" t="s">
        <v>726</v>
      </c>
      <c r="J19" s="400" t="s">
        <v>613</v>
      </c>
      <c r="L19" s="273" t="e">
        <f>#REF!-#REF!</f>
        <v>#REF!</v>
      </c>
      <c r="M19" s="217" t="s">
        <v>118</v>
      </c>
      <c r="N19" s="217">
        <v>90</v>
      </c>
      <c r="O19" s="459">
        <v>536</v>
      </c>
      <c r="P19" s="217">
        <f t="shared" ref="P19:P36" si="0">N19+O19</f>
        <v>626</v>
      </c>
      <c r="Q19" s="217">
        <f t="shared" ref="Q19:Q81" si="1">CEILING((P19*1 ),10)</f>
        <v>630</v>
      </c>
    </row>
    <row r="20" spans="1:22" ht="15" customHeight="1">
      <c r="A20" s="839"/>
      <c r="B20" s="841" t="s">
        <v>81</v>
      </c>
      <c r="C20" s="195" t="s">
        <v>117</v>
      </c>
      <c r="D20" s="94" t="s">
        <v>500</v>
      </c>
      <c r="E20" s="400">
        <v>850</v>
      </c>
      <c r="F20" s="95" t="s">
        <v>726</v>
      </c>
      <c r="G20" s="95" t="s">
        <v>726</v>
      </c>
      <c r="H20" s="95" t="s">
        <v>726</v>
      </c>
      <c r="I20" s="95" t="s">
        <v>726</v>
      </c>
      <c r="J20" s="400" t="s">
        <v>614</v>
      </c>
      <c r="L20" s="273" t="e">
        <f t="shared" ref="L20:L31" si="2">I19-E19</f>
        <v>#VALUE!</v>
      </c>
      <c r="M20" s="217" t="s">
        <v>119</v>
      </c>
      <c r="N20" s="217">
        <v>155</v>
      </c>
      <c r="O20" s="217">
        <v>536</v>
      </c>
      <c r="P20" s="217">
        <f t="shared" si="0"/>
        <v>691</v>
      </c>
      <c r="Q20" s="217">
        <f t="shared" si="1"/>
        <v>700</v>
      </c>
      <c r="R20" s="280">
        <v>700</v>
      </c>
    </row>
    <row r="21" spans="1:22" ht="15" customHeight="1">
      <c r="A21" s="839"/>
      <c r="B21" s="841"/>
      <c r="C21" s="195" t="s">
        <v>79</v>
      </c>
      <c r="D21" s="94" t="s">
        <v>501</v>
      </c>
      <c r="E21" s="400">
        <v>960</v>
      </c>
      <c r="F21" s="95" t="s">
        <v>726</v>
      </c>
      <c r="G21" s="95" t="s">
        <v>726</v>
      </c>
      <c r="H21" s="95" t="s">
        <v>726</v>
      </c>
      <c r="I21" s="95" t="s">
        <v>726</v>
      </c>
      <c r="J21" s="400" t="s">
        <v>614</v>
      </c>
      <c r="L21" s="273" t="e">
        <f t="shared" si="2"/>
        <v>#VALUE!</v>
      </c>
      <c r="M21" s="217" t="s">
        <v>117</v>
      </c>
      <c r="N21" s="217">
        <v>245</v>
      </c>
      <c r="O21" s="217">
        <v>604</v>
      </c>
      <c r="P21" s="217">
        <f t="shared" si="0"/>
        <v>849</v>
      </c>
      <c r="Q21" s="217">
        <f t="shared" si="1"/>
        <v>850</v>
      </c>
    </row>
    <row r="22" spans="1:22" ht="15" customHeight="1">
      <c r="A22" s="839"/>
      <c r="B22" s="841" t="s">
        <v>81</v>
      </c>
      <c r="C22" s="195" t="s">
        <v>81</v>
      </c>
      <c r="D22" s="94" t="s">
        <v>503</v>
      </c>
      <c r="E22" s="400">
        <v>1080</v>
      </c>
      <c r="F22" s="95" t="s">
        <v>580</v>
      </c>
      <c r="G22" s="96">
        <f>E22+25</f>
        <v>1105</v>
      </c>
      <c r="H22" s="94" t="s">
        <v>504</v>
      </c>
      <c r="I22" s="400">
        <v>1200</v>
      </c>
      <c r="J22" s="400" t="s">
        <v>615</v>
      </c>
      <c r="L22" s="273" t="e">
        <f t="shared" si="2"/>
        <v>#VALUE!</v>
      </c>
      <c r="M22" s="217" t="s">
        <v>79</v>
      </c>
      <c r="N22" s="217">
        <v>350</v>
      </c>
      <c r="O22" s="217">
        <v>604</v>
      </c>
      <c r="P22" s="217">
        <f t="shared" si="0"/>
        <v>954</v>
      </c>
      <c r="Q22" s="217">
        <f t="shared" si="1"/>
        <v>960</v>
      </c>
      <c r="S22" s="459">
        <f t="shared" ref="S22:S27" si="3">N22+25</f>
        <v>375</v>
      </c>
      <c r="T22" s="459">
        <v>684</v>
      </c>
      <c r="U22" s="459">
        <f>S22+T22</f>
        <v>1059</v>
      </c>
      <c r="V22" s="459">
        <f>CEILING((U22*1 ),10)</f>
        <v>1060</v>
      </c>
    </row>
    <row r="23" spans="1:22" ht="15" customHeight="1">
      <c r="A23" s="839"/>
      <c r="B23" s="841"/>
      <c r="C23" s="195" t="s">
        <v>70</v>
      </c>
      <c r="D23" s="94" t="s">
        <v>505</v>
      </c>
      <c r="E23" s="400">
        <v>1220</v>
      </c>
      <c r="F23" s="95" t="s">
        <v>581</v>
      </c>
      <c r="G23" s="96">
        <f>E23+25</f>
        <v>1245</v>
      </c>
      <c r="H23" s="94" t="s">
        <v>506</v>
      </c>
      <c r="I23" s="400">
        <v>1320</v>
      </c>
      <c r="J23" s="400" t="s">
        <v>615</v>
      </c>
      <c r="L23" s="273">
        <f t="shared" si="2"/>
        <v>120</v>
      </c>
      <c r="M23" s="217" t="s">
        <v>81</v>
      </c>
      <c r="N23" s="217">
        <v>470</v>
      </c>
      <c r="O23" s="217">
        <v>604</v>
      </c>
      <c r="P23" s="217">
        <f t="shared" si="0"/>
        <v>1074</v>
      </c>
      <c r="Q23" s="217">
        <f t="shared" si="1"/>
        <v>1080</v>
      </c>
      <c r="S23" s="217">
        <f t="shared" si="3"/>
        <v>495</v>
      </c>
      <c r="T23" s="217">
        <v>684</v>
      </c>
      <c r="U23" s="217">
        <f t="shared" ref="U23:U36" si="4">S23+T23</f>
        <v>1179</v>
      </c>
      <c r="V23" s="217">
        <f t="shared" ref="V23:V86" si="5">CEILING((U23*1 ),10)</f>
        <v>1180</v>
      </c>
    </row>
    <row r="24" spans="1:22" ht="15" customHeight="1">
      <c r="A24" s="839"/>
      <c r="B24" s="841"/>
      <c r="C24" s="195" t="s">
        <v>75</v>
      </c>
      <c r="D24" s="94" t="s">
        <v>507</v>
      </c>
      <c r="E24" s="400">
        <v>1370</v>
      </c>
      <c r="F24" s="95" t="s">
        <v>582</v>
      </c>
      <c r="G24" s="96">
        <f>E24+25</f>
        <v>1395</v>
      </c>
      <c r="H24" s="94" t="s">
        <v>508</v>
      </c>
      <c r="I24" s="400">
        <v>1470</v>
      </c>
      <c r="J24" s="400" t="s">
        <v>615</v>
      </c>
      <c r="L24" s="273">
        <f t="shared" si="2"/>
        <v>100</v>
      </c>
      <c r="M24" s="217" t="s">
        <v>70</v>
      </c>
      <c r="N24" s="217">
        <v>610</v>
      </c>
      <c r="O24" s="217">
        <v>604</v>
      </c>
      <c r="P24" s="217">
        <f t="shared" si="0"/>
        <v>1214</v>
      </c>
      <c r="Q24" s="217">
        <f t="shared" si="1"/>
        <v>1220</v>
      </c>
      <c r="S24" s="217">
        <f t="shared" si="3"/>
        <v>635</v>
      </c>
      <c r="T24" s="217">
        <v>684</v>
      </c>
      <c r="U24" s="217">
        <f t="shared" si="4"/>
        <v>1319</v>
      </c>
      <c r="V24" s="217">
        <f t="shared" si="5"/>
        <v>1320</v>
      </c>
    </row>
    <row r="25" spans="1:22" ht="15" customHeight="1">
      <c r="A25" s="839"/>
      <c r="B25" s="841"/>
      <c r="C25" s="195" t="s">
        <v>76</v>
      </c>
      <c r="D25" s="94" t="s">
        <v>509</v>
      </c>
      <c r="E25" s="400">
        <v>1530</v>
      </c>
      <c r="F25" s="95" t="s">
        <v>583</v>
      </c>
      <c r="G25" s="96">
        <f>E25+25</f>
        <v>1555</v>
      </c>
      <c r="H25" s="94" t="s">
        <v>510</v>
      </c>
      <c r="I25" s="400">
        <v>1640</v>
      </c>
      <c r="J25" s="400" t="s">
        <v>615</v>
      </c>
      <c r="L25" s="273">
        <f t="shared" si="2"/>
        <v>100</v>
      </c>
      <c r="M25" s="217" t="s">
        <v>75</v>
      </c>
      <c r="N25" s="217">
        <v>760</v>
      </c>
      <c r="O25" s="217">
        <v>604</v>
      </c>
      <c r="P25" s="217">
        <f t="shared" si="0"/>
        <v>1364</v>
      </c>
      <c r="Q25" s="217">
        <f t="shared" si="1"/>
        <v>1370</v>
      </c>
      <c r="S25" s="217">
        <f t="shared" si="3"/>
        <v>785</v>
      </c>
      <c r="T25" s="217">
        <v>684</v>
      </c>
      <c r="U25" s="217">
        <f t="shared" si="4"/>
        <v>1469</v>
      </c>
      <c r="V25" s="217">
        <f t="shared" si="5"/>
        <v>1470</v>
      </c>
    </row>
    <row r="26" spans="1:22" ht="15" customHeight="1">
      <c r="A26" s="839"/>
      <c r="B26" s="841" t="s">
        <v>456</v>
      </c>
      <c r="C26" s="195" t="s">
        <v>71</v>
      </c>
      <c r="D26" s="94" t="s">
        <v>511</v>
      </c>
      <c r="E26" s="400">
        <v>1790</v>
      </c>
      <c r="F26" s="95" t="s">
        <v>584</v>
      </c>
      <c r="G26" s="96">
        <f>E26+35</f>
        <v>1825</v>
      </c>
      <c r="H26" s="94" t="s">
        <v>512</v>
      </c>
      <c r="I26" s="400">
        <v>1880</v>
      </c>
      <c r="J26" s="400" t="s">
        <v>616</v>
      </c>
      <c r="L26" s="273">
        <f t="shared" si="2"/>
        <v>110</v>
      </c>
      <c r="M26" s="217" t="s">
        <v>76</v>
      </c>
      <c r="N26" s="217">
        <v>925</v>
      </c>
      <c r="O26" s="217">
        <v>604</v>
      </c>
      <c r="P26" s="217">
        <f t="shared" si="0"/>
        <v>1529</v>
      </c>
      <c r="Q26" s="217">
        <f t="shared" si="1"/>
        <v>1530</v>
      </c>
      <c r="S26" s="217">
        <f t="shared" si="3"/>
        <v>950</v>
      </c>
      <c r="T26" s="217">
        <v>684</v>
      </c>
      <c r="U26" s="217">
        <f t="shared" si="4"/>
        <v>1634</v>
      </c>
      <c r="V26" s="217">
        <f t="shared" si="5"/>
        <v>1640</v>
      </c>
    </row>
    <row r="27" spans="1:22" ht="15" customHeight="1">
      <c r="A27" s="839"/>
      <c r="B27" s="841"/>
      <c r="C27" s="195" t="s">
        <v>72</v>
      </c>
      <c r="D27" s="94" t="s">
        <v>513</v>
      </c>
      <c r="E27" s="400">
        <v>1990</v>
      </c>
      <c r="F27" s="95" t="s">
        <v>585</v>
      </c>
      <c r="G27" s="96">
        <f>E27+35</f>
        <v>2025</v>
      </c>
      <c r="H27" s="94" t="s">
        <v>514</v>
      </c>
      <c r="I27" s="400">
        <v>2090</v>
      </c>
      <c r="J27" s="400" t="s">
        <v>616</v>
      </c>
      <c r="L27" s="273">
        <f t="shared" si="2"/>
        <v>90</v>
      </c>
      <c r="M27" s="217" t="s">
        <v>71</v>
      </c>
      <c r="N27" s="217">
        <v>1100</v>
      </c>
      <c r="O27" s="217">
        <v>684</v>
      </c>
      <c r="P27" s="217">
        <f t="shared" si="0"/>
        <v>1784</v>
      </c>
      <c r="Q27" s="217">
        <f t="shared" si="1"/>
        <v>1790</v>
      </c>
      <c r="S27" s="217">
        <f t="shared" si="3"/>
        <v>1125</v>
      </c>
      <c r="T27" s="217">
        <v>752</v>
      </c>
      <c r="U27" s="217">
        <f t="shared" si="4"/>
        <v>1877</v>
      </c>
      <c r="V27" s="217">
        <f t="shared" si="5"/>
        <v>1880</v>
      </c>
    </row>
    <row r="28" spans="1:22" ht="15" customHeight="1">
      <c r="A28" s="839"/>
      <c r="B28" s="841"/>
      <c r="C28" s="195" t="s">
        <v>77</v>
      </c>
      <c r="D28" s="94" t="s">
        <v>515</v>
      </c>
      <c r="E28" s="400">
        <v>2210</v>
      </c>
      <c r="F28" s="95" t="s">
        <v>586</v>
      </c>
      <c r="G28" s="96">
        <f>E28+35</f>
        <v>2245</v>
      </c>
      <c r="H28" s="94" t="s">
        <v>516</v>
      </c>
      <c r="I28" s="400">
        <v>2310</v>
      </c>
      <c r="J28" s="400" t="s">
        <v>616</v>
      </c>
      <c r="L28" s="273">
        <f t="shared" si="2"/>
        <v>100</v>
      </c>
      <c r="M28" s="217" t="s">
        <v>72</v>
      </c>
      <c r="N28" s="217">
        <v>1300</v>
      </c>
      <c r="O28" s="217">
        <v>684</v>
      </c>
      <c r="P28" s="217">
        <f t="shared" si="0"/>
        <v>1984</v>
      </c>
      <c r="Q28" s="217">
        <f t="shared" si="1"/>
        <v>1990</v>
      </c>
      <c r="S28" s="217">
        <f>N28+30</f>
        <v>1330</v>
      </c>
      <c r="T28" s="217">
        <v>752</v>
      </c>
      <c r="U28" s="217">
        <f t="shared" si="4"/>
        <v>2082</v>
      </c>
      <c r="V28" s="217">
        <f t="shared" si="5"/>
        <v>2090</v>
      </c>
    </row>
    <row r="29" spans="1:22" ht="15" customHeight="1">
      <c r="A29" s="839"/>
      <c r="B29" s="196" t="s">
        <v>76</v>
      </c>
      <c r="C29" s="195" t="s">
        <v>74</v>
      </c>
      <c r="D29" s="94" t="s">
        <v>517</v>
      </c>
      <c r="E29" s="400">
        <v>2770</v>
      </c>
      <c r="F29" s="95" t="s">
        <v>587</v>
      </c>
      <c r="G29" s="96">
        <f>E29+40</f>
        <v>2810</v>
      </c>
      <c r="H29" s="94" t="s">
        <v>518</v>
      </c>
      <c r="I29" s="400">
        <v>2900</v>
      </c>
      <c r="J29" s="400" t="s">
        <v>617</v>
      </c>
      <c r="L29" s="273">
        <f t="shared" si="2"/>
        <v>100</v>
      </c>
      <c r="M29" s="217" t="s">
        <v>77</v>
      </c>
      <c r="N29" s="217">
        <v>1525</v>
      </c>
      <c r="O29" s="217">
        <v>684</v>
      </c>
      <c r="P29" s="217">
        <f t="shared" si="0"/>
        <v>2209</v>
      </c>
      <c r="Q29" s="217">
        <f t="shared" si="1"/>
        <v>2210</v>
      </c>
      <c r="S29" s="217">
        <f>N29+30</f>
        <v>1555</v>
      </c>
      <c r="T29" s="217">
        <v>752</v>
      </c>
      <c r="U29" s="217">
        <f t="shared" si="4"/>
        <v>2307</v>
      </c>
      <c r="V29" s="217">
        <f t="shared" si="5"/>
        <v>2310</v>
      </c>
    </row>
    <row r="30" spans="1:22" ht="15.75" customHeight="1" thickBot="1">
      <c r="A30" s="839"/>
      <c r="B30" s="197" t="s">
        <v>117</v>
      </c>
      <c r="C30" s="460" t="s">
        <v>78</v>
      </c>
      <c r="D30" s="461" t="s">
        <v>519</v>
      </c>
      <c r="E30" s="462">
        <v>3220</v>
      </c>
      <c r="F30" s="463" t="s">
        <v>588</v>
      </c>
      <c r="G30" s="464">
        <f>E30+50</f>
        <v>3270</v>
      </c>
      <c r="H30" s="461" t="s">
        <v>520</v>
      </c>
      <c r="I30" s="462">
        <v>3340</v>
      </c>
      <c r="J30" s="462" t="s">
        <v>618</v>
      </c>
      <c r="L30" s="273">
        <f t="shared" si="2"/>
        <v>130</v>
      </c>
      <c r="M30" s="217" t="s">
        <v>74</v>
      </c>
      <c r="N30" s="217">
        <v>1900</v>
      </c>
      <c r="O30" s="217">
        <v>867</v>
      </c>
      <c r="P30" s="217">
        <f t="shared" si="0"/>
        <v>2767</v>
      </c>
      <c r="Q30" s="217">
        <f t="shared" si="1"/>
        <v>2770</v>
      </c>
      <c r="S30" s="217">
        <f>N30+50</f>
        <v>1950</v>
      </c>
      <c r="T30" s="217">
        <v>947</v>
      </c>
      <c r="U30" s="217">
        <f t="shared" si="4"/>
        <v>2897</v>
      </c>
      <c r="V30" s="217">
        <f t="shared" si="5"/>
        <v>2900</v>
      </c>
    </row>
    <row r="31" spans="1:22" ht="15" customHeight="1">
      <c r="A31" s="839"/>
      <c r="B31" s="841" t="s">
        <v>457</v>
      </c>
      <c r="C31" s="115" t="s">
        <v>175</v>
      </c>
      <c r="D31" s="465" t="s">
        <v>521</v>
      </c>
      <c r="E31" s="202">
        <v>6270</v>
      </c>
      <c r="F31" s="466" t="s">
        <v>592</v>
      </c>
      <c r="G31" s="467">
        <f>E31+100</f>
        <v>6370</v>
      </c>
      <c r="H31" s="465" t="s">
        <v>522</v>
      </c>
      <c r="I31" s="202">
        <v>6550</v>
      </c>
      <c r="J31" s="95" t="s">
        <v>726</v>
      </c>
      <c r="L31" s="273">
        <f t="shared" si="2"/>
        <v>120</v>
      </c>
      <c r="M31" s="217" t="s">
        <v>78</v>
      </c>
      <c r="N31" s="217">
        <v>2250</v>
      </c>
      <c r="O31" s="217">
        <v>970</v>
      </c>
      <c r="P31" s="217">
        <f t="shared" si="0"/>
        <v>3220</v>
      </c>
      <c r="Q31" s="217">
        <f t="shared" si="1"/>
        <v>3220</v>
      </c>
      <c r="S31" s="217">
        <f>N31+50</f>
        <v>2300</v>
      </c>
      <c r="T31" s="217">
        <v>1038</v>
      </c>
      <c r="U31" s="217">
        <f t="shared" si="4"/>
        <v>3338</v>
      </c>
      <c r="V31" s="217">
        <f t="shared" si="5"/>
        <v>3340</v>
      </c>
    </row>
    <row r="32" spans="1:22" ht="15" customHeight="1">
      <c r="A32" s="839"/>
      <c r="B32" s="841"/>
      <c r="C32" s="115" t="s">
        <v>176</v>
      </c>
      <c r="D32" s="465" t="s">
        <v>523</v>
      </c>
      <c r="E32" s="202">
        <v>7170</v>
      </c>
      <c r="F32" s="466" t="s">
        <v>589</v>
      </c>
      <c r="G32" s="467">
        <f>E32+100</f>
        <v>7270</v>
      </c>
      <c r="H32" s="465" t="s">
        <v>524</v>
      </c>
      <c r="I32" s="202">
        <v>7450</v>
      </c>
      <c r="J32" s="95" t="s">
        <v>726</v>
      </c>
      <c r="L32" s="273" t="e">
        <f>#REF!-#REF!</f>
        <v>#REF!</v>
      </c>
      <c r="Q32" s="217">
        <f t="shared" si="1"/>
        <v>0</v>
      </c>
    </row>
    <row r="33" spans="1:23" ht="15" customHeight="1">
      <c r="A33" s="839"/>
      <c r="B33" s="841"/>
      <c r="C33" s="115" t="s">
        <v>177</v>
      </c>
      <c r="D33" s="465" t="s">
        <v>525</v>
      </c>
      <c r="E33" s="202">
        <v>7870</v>
      </c>
      <c r="F33" s="466" t="s">
        <v>590</v>
      </c>
      <c r="G33" s="467">
        <f>E33+100</f>
        <v>7970</v>
      </c>
      <c r="H33" s="465" t="s">
        <v>526</v>
      </c>
      <c r="I33" s="202">
        <v>8250</v>
      </c>
      <c r="J33" s="95" t="s">
        <v>726</v>
      </c>
      <c r="L33" s="273">
        <f>I31-E31</f>
        <v>280</v>
      </c>
      <c r="M33" s="217" t="s">
        <v>175</v>
      </c>
      <c r="N33" s="217">
        <v>2500</v>
      </c>
      <c r="O33" s="217">
        <v>3764</v>
      </c>
      <c r="P33" s="217">
        <f t="shared" si="0"/>
        <v>6264</v>
      </c>
      <c r="Q33" s="217">
        <f t="shared" si="1"/>
        <v>6270</v>
      </c>
      <c r="S33" s="217">
        <f>N33+100</f>
        <v>2600</v>
      </c>
      <c r="T33" s="217">
        <v>3945</v>
      </c>
      <c r="U33" s="217">
        <f t="shared" si="4"/>
        <v>6545</v>
      </c>
      <c r="V33" s="217">
        <f t="shared" si="5"/>
        <v>6550</v>
      </c>
    </row>
    <row r="34" spans="1:23" ht="15" customHeight="1">
      <c r="A34" s="839"/>
      <c r="B34" s="196" t="s">
        <v>176</v>
      </c>
      <c r="C34" s="115" t="s">
        <v>178</v>
      </c>
      <c r="D34" s="465" t="s">
        <v>527</v>
      </c>
      <c r="E34" s="202">
        <v>9340</v>
      </c>
      <c r="F34" s="466" t="s">
        <v>591</v>
      </c>
      <c r="G34" s="467">
        <f>E34+100</f>
        <v>9440</v>
      </c>
      <c r="H34" s="465" t="s">
        <v>528</v>
      </c>
      <c r="I34" s="202">
        <v>10020</v>
      </c>
      <c r="J34" s="95" t="s">
        <v>726</v>
      </c>
      <c r="L34" s="273">
        <f>I32-E32</f>
        <v>280</v>
      </c>
      <c r="M34" s="217" t="s">
        <v>176</v>
      </c>
      <c r="N34" s="217">
        <v>3400</v>
      </c>
      <c r="O34" s="217">
        <v>3764</v>
      </c>
      <c r="P34" s="217">
        <f t="shared" si="0"/>
        <v>7164</v>
      </c>
      <c r="Q34" s="217">
        <f t="shared" si="1"/>
        <v>7170</v>
      </c>
      <c r="S34" s="217">
        <f>N34+100</f>
        <v>3500</v>
      </c>
      <c r="T34" s="217">
        <v>3945</v>
      </c>
      <c r="U34" s="217">
        <f t="shared" si="4"/>
        <v>7445</v>
      </c>
      <c r="V34" s="217">
        <f t="shared" si="5"/>
        <v>7450</v>
      </c>
    </row>
    <row r="35" spans="1:23" ht="15.75" customHeight="1" thickBot="1">
      <c r="A35" s="840"/>
      <c r="B35" s="197"/>
      <c r="C35" s="460"/>
      <c r="D35" s="461"/>
      <c r="E35" s="462"/>
      <c r="F35" s="463"/>
      <c r="G35" s="464"/>
      <c r="H35" s="461"/>
      <c r="I35" s="462"/>
      <c r="J35" s="462"/>
      <c r="L35" s="273">
        <f>I33-E33</f>
        <v>380</v>
      </c>
      <c r="M35" s="217" t="s">
        <v>177</v>
      </c>
      <c r="N35" s="217">
        <v>4100</v>
      </c>
      <c r="O35" s="217">
        <v>3764</v>
      </c>
      <c r="P35" s="217">
        <f t="shared" si="0"/>
        <v>7864</v>
      </c>
      <c r="Q35" s="217">
        <f t="shared" si="1"/>
        <v>7870</v>
      </c>
      <c r="S35" s="217">
        <f>N35+200</f>
        <v>4300</v>
      </c>
      <c r="T35" s="217">
        <v>3945</v>
      </c>
      <c r="U35" s="217">
        <f t="shared" si="4"/>
        <v>8245</v>
      </c>
      <c r="V35" s="217">
        <f t="shared" si="5"/>
        <v>8250</v>
      </c>
    </row>
    <row r="36" spans="1:23" ht="15" customHeight="1">
      <c r="A36" s="192"/>
      <c r="B36" s="842" t="s">
        <v>71</v>
      </c>
      <c r="C36" s="468" t="s">
        <v>214</v>
      </c>
      <c r="D36" s="468" t="s">
        <v>529</v>
      </c>
      <c r="E36" s="193">
        <v>975</v>
      </c>
      <c r="F36" s="95" t="s">
        <v>726</v>
      </c>
      <c r="G36" s="95" t="s">
        <v>726</v>
      </c>
      <c r="H36" s="95" t="s">
        <v>726</v>
      </c>
      <c r="I36" s="95" t="s">
        <v>726</v>
      </c>
      <c r="J36" s="193" t="s">
        <v>613</v>
      </c>
      <c r="L36" s="273">
        <f>I34-E34</f>
        <v>680</v>
      </c>
      <c r="M36" s="217" t="s">
        <v>178</v>
      </c>
      <c r="N36" s="217">
        <v>5000</v>
      </c>
      <c r="O36" s="217">
        <v>4333</v>
      </c>
      <c r="P36" s="217">
        <f t="shared" si="0"/>
        <v>9333</v>
      </c>
      <c r="Q36" s="217">
        <f t="shared" si="1"/>
        <v>9340</v>
      </c>
      <c r="S36" s="217">
        <f>N36+200</f>
        <v>5200</v>
      </c>
      <c r="T36" s="217">
        <v>4812</v>
      </c>
      <c r="U36" s="217">
        <f t="shared" si="4"/>
        <v>10012</v>
      </c>
      <c r="V36" s="217">
        <f t="shared" si="5"/>
        <v>10020</v>
      </c>
    </row>
    <row r="37" spans="1:23" ht="15" customHeight="1">
      <c r="A37" s="194"/>
      <c r="B37" s="843"/>
      <c r="C37" s="469" t="s">
        <v>80</v>
      </c>
      <c r="D37" s="469" t="s">
        <v>530</v>
      </c>
      <c r="E37" s="205">
        <v>1010</v>
      </c>
      <c r="F37" s="95" t="s">
        <v>726</v>
      </c>
      <c r="G37" s="95" t="s">
        <v>726</v>
      </c>
      <c r="H37" s="95" t="s">
        <v>726</v>
      </c>
      <c r="I37" s="95" t="s">
        <v>726</v>
      </c>
      <c r="J37" s="205" t="s">
        <v>613</v>
      </c>
      <c r="L37" s="273">
        <f>I35-E35</f>
        <v>0</v>
      </c>
      <c r="N37" s="280" t="s">
        <v>460</v>
      </c>
      <c r="Q37" s="217">
        <f t="shared" si="1"/>
        <v>0</v>
      </c>
      <c r="V37" s="217">
        <f t="shared" si="5"/>
        <v>0</v>
      </c>
    </row>
    <row r="38" spans="1:23" ht="15" customHeight="1">
      <c r="A38" s="194"/>
      <c r="B38" s="843"/>
      <c r="C38" s="94" t="s">
        <v>118</v>
      </c>
      <c r="D38" s="94" t="s">
        <v>498</v>
      </c>
      <c r="E38" s="400">
        <v>1050</v>
      </c>
      <c r="F38" s="95" t="s">
        <v>726</v>
      </c>
      <c r="G38" s="95" t="s">
        <v>726</v>
      </c>
      <c r="H38" s="95" t="s">
        <v>726</v>
      </c>
      <c r="I38" s="95" t="s">
        <v>726</v>
      </c>
      <c r="J38" s="400" t="s">
        <v>613</v>
      </c>
      <c r="L38" s="273" t="e">
        <f>#REF!-#REF!</f>
        <v>#REF!</v>
      </c>
      <c r="M38" s="217" t="s">
        <v>214</v>
      </c>
      <c r="O38" s="218">
        <v>626.57850000000008</v>
      </c>
      <c r="P38" s="217">
        <f t="shared" ref="P38:P52" si="6">N38+O38</f>
        <v>626.57850000000008</v>
      </c>
      <c r="Q38" s="217">
        <f t="shared" si="1"/>
        <v>630</v>
      </c>
      <c r="V38" s="217">
        <f t="shared" si="5"/>
        <v>0</v>
      </c>
    </row>
    <row r="39" spans="1:23" ht="15" customHeight="1">
      <c r="A39" s="194"/>
      <c r="B39" s="844"/>
      <c r="C39" s="94" t="s">
        <v>119</v>
      </c>
      <c r="D39" s="94" t="s">
        <v>499</v>
      </c>
      <c r="E39" s="400">
        <v>1110</v>
      </c>
      <c r="F39" s="95" t="s">
        <v>726</v>
      </c>
      <c r="G39" s="95" t="s">
        <v>726</v>
      </c>
      <c r="H39" s="95" t="s">
        <v>726</v>
      </c>
      <c r="I39" s="95" t="s">
        <v>726</v>
      </c>
      <c r="J39" s="400" t="s">
        <v>613</v>
      </c>
      <c r="L39" s="273" t="e">
        <f>#REF!-#REF!</f>
        <v>#REF!</v>
      </c>
      <c r="M39" s="217" t="s">
        <v>80</v>
      </c>
      <c r="O39" s="218">
        <v>626.57850000000008</v>
      </c>
      <c r="P39" s="217">
        <f t="shared" si="6"/>
        <v>626.57850000000008</v>
      </c>
      <c r="Q39" s="217">
        <f t="shared" si="1"/>
        <v>630</v>
      </c>
      <c r="V39" s="217">
        <f t="shared" si="5"/>
        <v>0</v>
      </c>
    </row>
    <row r="40" spans="1:23" ht="15" customHeight="1">
      <c r="A40" s="194"/>
      <c r="B40" s="841" t="s">
        <v>81</v>
      </c>
      <c r="C40" s="94" t="s">
        <v>117</v>
      </c>
      <c r="D40" s="94" t="s">
        <v>500</v>
      </c>
      <c r="E40" s="400">
        <v>1230</v>
      </c>
      <c r="F40" s="95" t="s">
        <v>726</v>
      </c>
      <c r="G40" s="95" t="s">
        <v>726</v>
      </c>
      <c r="H40" s="95" t="s">
        <v>726</v>
      </c>
      <c r="I40" s="95" t="s">
        <v>726</v>
      </c>
      <c r="J40" s="400" t="s">
        <v>614</v>
      </c>
      <c r="L40" s="273" t="e">
        <f>#REF!-#REF!</f>
        <v>#REF!</v>
      </c>
      <c r="M40" s="217" t="s">
        <v>118</v>
      </c>
      <c r="O40" s="218">
        <v>626.57850000000008</v>
      </c>
      <c r="P40" s="217">
        <f t="shared" si="6"/>
        <v>626.57850000000008</v>
      </c>
      <c r="Q40" s="217">
        <f t="shared" si="1"/>
        <v>630</v>
      </c>
      <c r="V40" s="217">
        <f t="shared" si="5"/>
        <v>0</v>
      </c>
    </row>
    <row r="41" spans="1:23" ht="15" customHeight="1">
      <c r="A41" s="194"/>
      <c r="B41" s="841"/>
      <c r="C41" s="94" t="s">
        <v>79</v>
      </c>
      <c r="D41" s="94" t="s">
        <v>501</v>
      </c>
      <c r="E41" s="400">
        <v>1290</v>
      </c>
      <c r="F41" s="95" t="s">
        <v>593</v>
      </c>
      <c r="G41" s="96">
        <f>E41+25</f>
        <v>1315</v>
      </c>
      <c r="H41" s="94" t="s">
        <v>502</v>
      </c>
      <c r="I41" s="400">
        <v>1400</v>
      </c>
      <c r="J41" s="400" t="s">
        <v>614</v>
      </c>
      <c r="L41" s="273" t="e">
        <f>#REF!-#REF!</f>
        <v>#REF!</v>
      </c>
      <c r="M41" s="217" t="s">
        <v>119</v>
      </c>
      <c r="N41" s="217">
        <v>0</v>
      </c>
      <c r="O41" s="218">
        <v>626.57850000000008</v>
      </c>
      <c r="P41" s="217">
        <f t="shared" si="6"/>
        <v>626.57850000000008</v>
      </c>
      <c r="Q41" s="217">
        <f t="shared" si="1"/>
        <v>630</v>
      </c>
      <c r="V41" s="217">
        <f t="shared" si="5"/>
        <v>0</v>
      </c>
    </row>
    <row r="42" spans="1:23" ht="15" customHeight="1">
      <c r="A42" s="194"/>
      <c r="B42" s="841" t="s">
        <v>81</v>
      </c>
      <c r="C42" s="94" t="s">
        <v>81</v>
      </c>
      <c r="D42" s="94" t="s">
        <v>503</v>
      </c>
      <c r="E42" s="400">
        <v>1380</v>
      </c>
      <c r="F42" s="95" t="s">
        <v>580</v>
      </c>
      <c r="G42" s="96">
        <f>E42+25</f>
        <v>1405</v>
      </c>
      <c r="H42" s="94" t="s">
        <v>504</v>
      </c>
      <c r="I42" s="400">
        <v>1480</v>
      </c>
      <c r="J42" s="400" t="s">
        <v>615</v>
      </c>
      <c r="L42" s="273" t="e">
        <f>#REF!-#REF!</f>
        <v>#REF!</v>
      </c>
      <c r="M42" s="459" t="s">
        <v>117</v>
      </c>
      <c r="N42" s="459">
        <v>10</v>
      </c>
      <c r="O42" s="459">
        <v>664</v>
      </c>
      <c r="P42" s="459">
        <f t="shared" si="6"/>
        <v>674</v>
      </c>
      <c r="Q42" s="459">
        <f t="shared" si="1"/>
        <v>680</v>
      </c>
      <c r="R42" s="470">
        <v>675</v>
      </c>
      <c r="V42" s="217">
        <f t="shared" si="5"/>
        <v>0</v>
      </c>
    </row>
    <row r="43" spans="1:23" ht="15" customHeight="1">
      <c r="A43" s="194"/>
      <c r="B43" s="841"/>
      <c r="C43" s="94" t="s">
        <v>70</v>
      </c>
      <c r="D43" s="94" t="s">
        <v>505</v>
      </c>
      <c r="E43" s="400">
        <v>1470</v>
      </c>
      <c r="F43" s="95" t="s">
        <v>581</v>
      </c>
      <c r="G43" s="96">
        <f>E43+25</f>
        <v>1495</v>
      </c>
      <c r="H43" s="94" t="s">
        <v>506</v>
      </c>
      <c r="I43" s="400">
        <v>1570</v>
      </c>
      <c r="J43" s="400" t="s">
        <v>615</v>
      </c>
      <c r="L43" s="273" t="e">
        <f>#REF!-#REF!</f>
        <v>#REF!</v>
      </c>
      <c r="M43" s="217" t="s">
        <v>79</v>
      </c>
      <c r="N43" s="217">
        <v>90</v>
      </c>
      <c r="O43" s="459">
        <v>664</v>
      </c>
      <c r="P43" s="217">
        <f t="shared" si="6"/>
        <v>754</v>
      </c>
      <c r="Q43" s="217">
        <f t="shared" si="1"/>
        <v>760</v>
      </c>
      <c r="S43" s="217">
        <f t="shared" ref="S43:S48" si="7">N43+20</f>
        <v>110</v>
      </c>
      <c r="T43" s="217">
        <v>739</v>
      </c>
      <c r="U43" s="217">
        <f>S43+T43</f>
        <v>849</v>
      </c>
      <c r="V43" s="217">
        <f t="shared" si="5"/>
        <v>850</v>
      </c>
    </row>
    <row r="44" spans="1:23" ht="15" customHeight="1">
      <c r="A44" s="194" t="s">
        <v>874</v>
      </c>
      <c r="B44" s="841"/>
      <c r="C44" s="94" t="s">
        <v>75</v>
      </c>
      <c r="D44" s="94" t="s">
        <v>507</v>
      </c>
      <c r="E44" s="400">
        <v>1580</v>
      </c>
      <c r="F44" s="95" t="s">
        <v>582</v>
      </c>
      <c r="G44" s="96">
        <f>E44+25</f>
        <v>1605</v>
      </c>
      <c r="H44" s="94" t="s">
        <v>508</v>
      </c>
      <c r="I44" s="400">
        <v>1680</v>
      </c>
      <c r="J44" s="400" t="s">
        <v>615</v>
      </c>
      <c r="L44" s="273" t="e">
        <f>#REF!-#REF!</f>
        <v>#REF!</v>
      </c>
      <c r="M44" s="217" t="s">
        <v>81</v>
      </c>
      <c r="N44" s="217">
        <v>175</v>
      </c>
      <c r="O44" s="459">
        <v>664</v>
      </c>
      <c r="P44" s="217">
        <f t="shared" si="6"/>
        <v>839</v>
      </c>
      <c r="Q44" s="217">
        <f t="shared" si="1"/>
        <v>840</v>
      </c>
      <c r="S44" s="217">
        <f t="shared" si="7"/>
        <v>195</v>
      </c>
      <c r="T44" s="217">
        <v>739</v>
      </c>
      <c r="U44" s="217">
        <f t="shared" ref="U44:U52" si="8">S44+T44</f>
        <v>934</v>
      </c>
      <c r="V44" s="217">
        <f t="shared" si="5"/>
        <v>940</v>
      </c>
    </row>
    <row r="45" spans="1:23" ht="15" customHeight="1">
      <c r="A45" s="194"/>
      <c r="B45" s="841"/>
      <c r="C45" s="94" t="s">
        <v>76</v>
      </c>
      <c r="D45" s="94" t="s">
        <v>509</v>
      </c>
      <c r="E45" s="400">
        <v>1690</v>
      </c>
      <c r="F45" s="95" t="s">
        <v>583</v>
      </c>
      <c r="G45" s="96">
        <f>E45+25</f>
        <v>1715</v>
      </c>
      <c r="H45" s="94" t="s">
        <v>510</v>
      </c>
      <c r="I45" s="400">
        <v>1790</v>
      </c>
      <c r="J45" s="400" t="s">
        <v>615</v>
      </c>
      <c r="L45" s="273" t="e">
        <f>#REF!-#REF!</f>
        <v>#REF!</v>
      </c>
      <c r="M45" s="217" t="s">
        <v>70</v>
      </c>
      <c r="N45" s="217">
        <v>245</v>
      </c>
      <c r="O45" s="459">
        <v>664</v>
      </c>
      <c r="P45" s="217">
        <f t="shared" si="6"/>
        <v>909</v>
      </c>
      <c r="Q45" s="217">
        <f t="shared" si="1"/>
        <v>910</v>
      </c>
      <c r="S45" s="217">
        <f t="shared" si="7"/>
        <v>265</v>
      </c>
      <c r="T45" s="217">
        <v>739</v>
      </c>
      <c r="U45" s="217">
        <f t="shared" si="8"/>
        <v>1004</v>
      </c>
      <c r="V45" s="217">
        <f t="shared" si="5"/>
        <v>1010</v>
      </c>
    </row>
    <row r="46" spans="1:23" ht="15" customHeight="1">
      <c r="A46" s="600"/>
      <c r="B46" s="841" t="s">
        <v>456</v>
      </c>
      <c r="C46" s="94" t="s">
        <v>71</v>
      </c>
      <c r="D46" s="94" t="s">
        <v>511</v>
      </c>
      <c r="E46" s="400">
        <v>1900</v>
      </c>
      <c r="F46" s="95" t="s">
        <v>584</v>
      </c>
      <c r="G46" s="96">
        <f>E46+35</f>
        <v>1935</v>
      </c>
      <c r="H46" s="94" t="s">
        <v>512</v>
      </c>
      <c r="I46" s="400">
        <v>1990</v>
      </c>
      <c r="J46" s="400" t="s">
        <v>616</v>
      </c>
      <c r="L46" s="273" t="e">
        <f>#REF!-#REF!</f>
        <v>#REF!</v>
      </c>
      <c r="M46" s="217" t="s">
        <v>75</v>
      </c>
      <c r="N46" s="217">
        <v>340</v>
      </c>
      <c r="O46" s="459">
        <v>664</v>
      </c>
      <c r="P46" s="217">
        <f t="shared" si="6"/>
        <v>1004</v>
      </c>
      <c r="Q46" s="217">
        <f t="shared" si="1"/>
        <v>1010</v>
      </c>
      <c r="S46" s="217">
        <f t="shared" si="7"/>
        <v>360</v>
      </c>
      <c r="T46" s="217">
        <v>739</v>
      </c>
      <c r="U46" s="217">
        <f t="shared" si="8"/>
        <v>1099</v>
      </c>
      <c r="V46" s="217">
        <f t="shared" si="5"/>
        <v>1100</v>
      </c>
    </row>
    <row r="47" spans="1:23" ht="15" customHeight="1">
      <c r="A47" s="194"/>
      <c r="B47" s="841"/>
      <c r="C47" s="94" t="s">
        <v>72</v>
      </c>
      <c r="D47" s="94" t="s">
        <v>513</v>
      </c>
      <c r="E47" s="400">
        <v>2040</v>
      </c>
      <c r="F47" s="95" t="s">
        <v>585</v>
      </c>
      <c r="G47" s="96">
        <f>E47+35</f>
        <v>2075</v>
      </c>
      <c r="H47" s="94" t="s">
        <v>514</v>
      </c>
      <c r="I47" s="400">
        <v>2140</v>
      </c>
      <c r="J47" s="400" t="s">
        <v>616</v>
      </c>
      <c r="L47" s="273" t="e">
        <f>#REF!-#REF!</f>
        <v>#REF!</v>
      </c>
      <c r="M47" s="217" t="s">
        <v>76</v>
      </c>
      <c r="N47" s="217">
        <v>445</v>
      </c>
      <c r="O47" s="459">
        <v>664</v>
      </c>
      <c r="P47" s="217">
        <f t="shared" si="6"/>
        <v>1109</v>
      </c>
      <c r="Q47" s="217">
        <f t="shared" si="1"/>
        <v>1110</v>
      </c>
      <c r="S47" s="217">
        <f t="shared" si="7"/>
        <v>465</v>
      </c>
      <c r="T47" s="217">
        <v>739</v>
      </c>
      <c r="U47" s="217">
        <f t="shared" si="8"/>
        <v>1204</v>
      </c>
      <c r="V47" s="217">
        <f t="shared" si="5"/>
        <v>1210</v>
      </c>
    </row>
    <row r="48" spans="1:23" ht="15" customHeight="1">
      <c r="A48" s="194"/>
      <c r="B48" s="841"/>
      <c r="C48" s="94" t="s">
        <v>77</v>
      </c>
      <c r="D48" s="94" t="s">
        <v>515</v>
      </c>
      <c r="E48" s="400">
        <v>2200</v>
      </c>
      <c r="F48" s="95" t="s">
        <v>586</v>
      </c>
      <c r="G48" s="96">
        <f>E48+35</f>
        <v>2235</v>
      </c>
      <c r="H48" s="94" t="s">
        <v>516</v>
      </c>
      <c r="I48" s="400">
        <v>2300</v>
      </c>
      <c r="J48" s="400" t="s">
        <v>616</v>
      </c>
      <c r="L48" s="273" t="e">
        <f>#REF!-#REF!</f>
        <v>#REF!</v>
      </c>
      <c r="M48" s="217" t="s">
        <v>71</v>
      </c>
      <c r="N48" s="217">
        <v>555</v>
      </c>
      <c r="O48" s="217">
        <v>702</v>
      </c>
      <c r="P48" s="217">
        <f t="shared" si="6"/>
        <v>1257</v>
      </c>
      <c r="Q48" s="217">
        <f t="shared" si="1"/>
        <v>1260</v>
      </c>
      <c r="S48" s="217">
        <f t="shared" si="7"/>
        <v>575</v>
      </c>
      <c r="T48" s="217">
        <v>827</v>
      </c>
      <c r="U48" s="217">
        <f t="shared" si="8"/>
        <v>1402</v>
      </c>
      <c r="V48" s="217">
        <f t="shared" si="5"/>
        <v>1410</v>
      </c>
      <c r="W48" s="471">
        <v>1350</v>
      </c>
    </row>
    <row r="49" spans="1:22" ht="15" customHeight="1">
      <c r="A49" s="194"/>
      <c r="B49" s="196" t="s">
        <v>76</v>
      </c>
      <c r="C49" s="94" t="s">
        <v>74</v>
      </c>
      <c r="D49" s="94" t="s">
        <v>517</v>
      </c>
      <c r="E49" s="400">
        <v>2620</v>
      </c>
      <c r="F49" s="95" t="s">
        <v>587</v>
      </c>
      <c r="G49" s="96">
        <f>E49+40</f>
        <v>2660</v>
      </c>
      <c r="H49" s="94" t="s">
        <v>518</v>
      </c>
      <c r="I49" s="400">
        <v>2750</v>
      </c>
      <c r="J49" s="400" t="s">
        <v>617</v>
      </c>
      <c r="L49" s="273" t="e">
        <f>#REF!-#REF!</f>
        <v>#REF!</v>
      </c>
      <c r="M49" s="217" t="s">
        <v>72</v>
      </c>
      <c r="N49" s="217">
        <v>680</v>
      </c>
      <c r="O49" s="217">
        <v>702</v>
      </c>
      <c r="P49" s="217">
        <f t="shared" si="6"/>
        <v>1382</v>
      </c>
      <c r="Q49" s="217">
        <f t="shared" si="1"/>
        <v>1390</v>
      </c>
      <c r="S49" s="217">
        <f>N49+30</f>
        <v>710</v>
      </c>
      <c r="T49" s="217">
        <v>827</v>
      </c>
      <c r="U49" s="217">
        <f t="shared" si="8"/>
        <v>1537</v>
      </c>
      <c r="V49" s="217">
        <f t="shared" si="5"/>
        <v>1540</v>
      </c>
    </row>
    <row r="50" spans="1:22" ht="15.75" customHeight="1" thickBot="1">
      <c r="A50" s="194"/>
      <c r="B50" s="197" t="s">
        <v>117</v>
      </c>
      <c r="C50" s="461" t="s">
        <v>78</v>
      </c>
      <c r="D50" s="461" t="s">
        <v>519</v>
      </c>
      <c r="E50" s="462">
        <v>3020</v>
      </c>
      <c r="F50" s="463" t="s">
        <v>588</v>
      </c>
      <c r="G50" s="464">
        <f>E50+50</f>
        <v>3070</v>
      </c>
      <c r="H50" s="461" t="s">
        <v>520</v>
      </c>
      <c r="I50" s="462">
        <v>3140</v>
      </c>
      <c r="J50" s="462" t="s">
        <v>618</v>
      </c>
      <c r="L50" s="273" t="e">
        <f>#REF!-#REF!</f>
        <v>#REF!</v>
      </c>
      <c r="M50" s="217" t="s">
        <v>77</v>
      </c>
      <c r="N50" s="217">
        <v>830</v>
      </c>
      <c r="O50" s="217">
        <v>702</v>
      </c>
      <c r="P50" s="217">
        <f t="shared" si="6"/>
        <v>1532</v>
      </c>
      <c r="Q50" s="217">
        <f t="shared" si="1"/>
        <v>1540</v>
      </c>
      <c r="S50" s="217">
        <f>N50+30</f>
        <v>860</v>
      </c>
      <c r="T50" s="217">
        <v>827</v>
      </c>
      <c r="U50" s="217">
        <f t="shared" si="8"/>
        <v>1687</v>
      </c>
      <c r="V50" s="217">
        <f t="shared" si="5"/>
        <v>1690</v>
      </c>
    </row>
    <row r="51" spans="1:22" ht="15" customHeight="1">
      <c r="A51" s="194"/>
      <c r="B51" s="841" t="s">
        <v>457</v>
      </c>
      <c r="C51" s="465" t="s">
        <v>175</v>
      </c>
      <c r="D51" s="465" t="s">
        <v>521</v>
      </c>
      <c r="E51" s="202">
        <v>5910</v>
      </c>
      <c r="F51" s="466" t="s">
        <v>592</v>
      </c>
      <c r="G51" s="467">
        <f>E51+100</f>
        <v>6010</v>
      </c>
      <c r="H51" s="465" t="s">
        <v>522</v>
      </c>
      <c r="I51" s="202">
        <v>6080</v>
      </c>
      <c r="J51" s="95" t="s">
        <v>726</v>
      </c>
      <c r="L51" s="273" t="e">
        <f>#REF!-#REF!</f>
        <v>#REF!</v>
      </c>
      <c r="M51" s="217" t="s">
        <v>74</v>
      </c>
      <c r="N51" s="217">
        <v>1040</v>
      </c>
      <c r="O51" s="217">
        <v>952</v>
      </c>
      <c r="P51" s="217">
        <f t="shared" si="6"/>
        <v>1992</v>
      </c>
      <c r="Q51" s="217">
        <f t="shared" si="1"/>
        <v>2000</v>
      </c>
      <c r="S51" s="217">
        <f>N51+50</f>
        <v>1090</v>
      </c>
      <c r="T51" s="217">
        <v>1090</v>
      </c>
      <c r="U51" s="217">
        <f t="shared" si="8"/>
        <v>2180</v>
      </c>
      <c r="V51" s="217">
        <f t="shared" si="5"/>
        <v>2180</v>
      </c>
    </row>
    <row r="52" spans="1:22" ht="15" customHeight="1">
      <c r="A52" s="194"/>
      <c r="B52" s="841"/>
      <c r="C52" s="465" t="s">
        <v>176</v>
      </c>
      <c r="D52" s="465" t="s">
        <v>523</v>
      </c>
      <c r="E52" s="202">
        <v>6410</v>
      </c>
      <c r="F52" s="466" t="s">
        <v>589</v>
      </c>
      <c r="G52" s="467">
        <f>E52+100</f>
        <v>6510</v>
      </c>
      <c r="H52" s="465" t="s">
        <v>524</v>
      </c>
      <c r="I52" s="202">
        <v>6580</v>
      </c>
      <c r="J52" s="95" t="s">
        <v>726</v>
      </c>
      <c r="L52" s="273" t="e">
        <f>#REF!-#REF!</f>
        <v>#REF!</v>
      </c>
      <c r="M52" s="217" t="s">
        <v>78</v>
      </c>
      <c r="N52" s="217">
        <v>1275</v>
      </c>
      <c r="O52" s="217">
        <v>1028</v>
      </c>
      <c r="P52" s="217">
        <f t="shared" si="6"/>
        <v>2303</v>
      </c>
      <c r="Q52" s="217">
        <f t="shared" si="1"/>
        <v>2310</v>
      </c>
      <c r="S52" s="217">
        <f>N52+50</f>
        <v>1325</v>
      </c>
      <c r="T52" s="217">
        <v>1185</v>
      </c>
      <c r="U52" s="217">
        <f t="shared" si="8"/>
        <v>2510</v>
      </c>
      <c r="V52" s="217">
        <f t="shared" si="5"/>
        <v>2510</v>
      </c>
    </row>
    <row r="53" spans="1:22" ht="12" customHeight="1">
      <c r="A53" s="194"/>
      <c r="B53" s="841"/>
      <c r="C53" s="465" t="s">
        <v>177</v>
      </c>
      <c r="D53" s="465" t="s">
        <v>525</v>
      </c>
      <c r="E53" s="202">
        <v>6910</v>
      </c>
      <c r="F53" s="466" t="s">
        <v>590</v>
      </c>
      <c r="G53" s="467">
        <f>E53+100</f>
        <v>7010</v>
      </c>
      <c r="H53" s="465" t="s">
        <v>526</v>
      </c>
      <c r="I53" s="202">
        <v>7180</v>
      </c>
      <c r="J53" s="95" t="s">
        <v>726</v>
      </c>
      <c r="L53" s="273" t="e">
        <f>#REF!-#REF!</f>
        <v>#REF!</v>
      </c>
      <c r="Q53" s="217">
        <f t="shared" si="1"/>
        <v>0</v>
      </c>
      <c r="V53" s="217">
        <f t="shared" si="5"/>
        <v>0</v>
      </c>
    </row>
    <row r="54" spans="1:22" ht="15" customHeight="1">
      <c r="A54" s="194"/>
      <c r="B54" s="196" t="s">
        <v>176</v>
      </c>
      <c r="C54" s="465" t="s">
        <v>178</v>
      </c>
      <c r="D54" s="465" t="s">
        <v>527</v>
      </c>
      <c r="E54" s="202">
        <v>8670</v>
      </c>
      <c r="F54" s="466" t="s">
        <v>591</v>
      </c>
      <c r="G54" s="467">
        <f>E54+100</f>
        <v>8770</v>
      </c>
      <c r="H54" s="465" t="s">
        <v>528</v>
      </c>
      <c r="I54" s="202">
        <v>8940</v>
      </c>
      <c r="J54" s="95" t="s">
        <v>726</v>
      </c>
      <c r="L54" s="273" t="e">
        <f>#REF!-#REF!</f>
        <v>#REF!</v>
      </c>
      <c r="M54" s="217" t="s">
        <v>175</v>
      </c>
      <c r="N54" s="217">
        <v>1100</v>
      </c>
      <c r="O54" s="217">
        <v>3644</v>
      </c>
      <c r="P54" s="217">
        <f>N54+O54</f>
        <v>4744</v>
      </c>
      <c r="Q54" s="217">
        <f t="shared" si="1"/>
        <v>4750</v>
      </c>
      <c r="S54" s="217">
        <f>N54+100</f>
        <v>1200</v>
      </c>
      <c r="T54" s="217">
        <v>4010</v>
      </c>
      <c r="U54" s="217">
        <f>S54+T54</f>
        <v>5210</v>
      </c>
      <c r="V54" s="217">
        <f t="shared" si="5"/>
        <v>5210</v>
      </c>
    </row>
    <row r="55" spans="1:22" ht="15.75" customHeight="1" thickBot="1">
      <c r="A55" s="199"/>
      <c r="B55" s="439"/>
      <c r="C55" s="461"/>
      <c r="D55" s="461"/>
      <c r="E55" s="462"/>
      <c r="F55" s="463"/>
      <c r="G55" s="464"/>
      <c r="H55" s="461"/>
      <c r="I55" s="462"/>
      <c r="J55" s="462"/>
      <c r="L55" s="273" t="e">
        <f>#REF!-#REF!</f>
        <v>#REF!</v>
      </c>
      <c r="M55" s="217" t="s">
        <v>176</v>
      </c>
      <c r="N55" s="217">
        <v>2000</v>
      </c>
      <c r="O55" s="217">
        <v>3644</v>
      </c>
      <c r="P55" s="217">
        <f>N55+O55</f>
        <v>5644</v>
      </c>
      <c r="Q55" s="217">
        <f t="shared" si="1"/>
        <v>5650</v>
      </c>
      <c r="S55" s="217">
        <f>N55+100</f>
        <v>2100</v>
      </c>
      <c r="T55" s="217">
        <v>4010</v>
      </c>
      <c r="U55" s="217">
        <f>S55+T55</f>
        <v>6110</v>
      </c>
      <c r="V55" s="217">
        <f t="shared" si="5"/>
        <v>6110</v>
      </c>
    </row>
    <row r="56" spans="1:22" ht="15" customHeight="1">
      <c r="A56" s="192"/>
      <c r="B56" s="441" t="s">
        <v>71</v>
      </c>
      <c r="C56" s="94" t="s">
        <v>119</v>
      </c>
      <c r="D56" s="94" t="s">
        <v>499</v>
      </c>
      <c r="E56" s="400">
        <v>850</v>
      </c>
      <c r="F56" s="95" t="s">
        <v>726</v>
      </c>
      <c r="G56" s="95" t="s">
        <v>726</v>
      </c>
      <c r="H56" s="95" t="s">
        <v>726</v>
      </c>
      <c r="I56" s="95" t="s">
        <v>726</v>
      </c>
      <c r="J56" s="400" t="s">
        <v>613</v>
      </c>
      <c r="L56" s="273" t="e">
        <f>#REF!-#REF!</f>
        <v>#REF!</v>
      </c>
      <c r="M56" s="217" t="s">
        <v>177</v>
      </c>
      <c r="N56" s="217">
        <v>2500</v>
      </c>
      <c r="O56" s="217">
        <v>3644</v>
      </c>
      <c r="P56" s="217">
        <f>N56+O56</f>
        <v>6144</v>
      </c>
      <c r="Q56" s="217">
        <f t="shared" si="1"/>
        <v>6150</v>
      </c>
      <c r="S56" s="217">
        <f>N56+200</f>
        <v>2700</v>
      </c>
      <c r="T56" s="217">
        <v>4010</v>
      </c>
      <c r="U56" s="217">
        <f>S56+T56</f>
        <v>6710</v>
      </c>
      <c r="V56" s="217">
        <f t="shared" si="5"/>
        <v>6710</v>
      </c>
    </row>
    <row r="57" spans="1:22" ht="15" customHeight="1">
      <c r="A57" s="194"/>
      <c r="B57" s="841" t="s">
        <v>81</v>
      </c>
      <c r="C57" s="94" t="s">
        <v>117</v>
      </c>
      <c r="D57" s="94" t="s">
        <v>500</v>
      </c>
      <c r="E57" s="400">
        <v>970</v>
      </c>
      <c r="F57" s="95" t="s">
        <v>726</v>
      </c>
      <c r="G57" s="95" t="s">
        <v>726</v>
      </c>
      <c r="H57" s="95" t="s">
        <v>726</v>
      </c>
      <c r="I57" s="95" t="s">
        <v>726</v>
      </c>
      <c r="J57" s="400" t="s">
        <v>614</v>
      </c>
      <c r="L57" s="273" t="e">
        <f>#REF!-#REF!</f>
        <v>#REF!</v>
      </c>
      <c r="M57" s="217" t="s">
        <v>178</v>
      </c>
      <c r="N57" s="217">
        <v>3100</v>
      </c>
      <c r="O57" s="217">
        <v>4371</v>
      </c>
      <c r="P57" s="217">
        <f>N57+O57</f>
        <v>7471</v>
      </c>
      <c r="Q57" s="217">
        <f t="shared" si="1"/>
        <v>7480</v>
      </c>
      <c r="S57" s="217">
        <f>N57+200</f>
        <v>3300</v>
      </c>
      <c r="T57" s="217">
        <v>4371</v>
      </c>
      <c r="U57" s="217">
        <f>S57+T57</f>
        <v>7671</v>
      </c>
      <c r="V57" s="217">
        <f t="shared" si="5"/>
        <v>7680</v>
      </c>
    </row>
    <row r="58" spans="1:22" ht="15" customHeight="1">
      <c r="A58" s="194"/>
      <c r="B58" s="841"/>
      <c r="C58" s="94" t="s">
        <v>79</v>
      </c>
      <c r="D58" s="94" t="s">
        <v>501</v>
      </c>
      <c r="E58" s="400">
        <v>1070</v>
      </c>
      <c r="F58" s="95" t="s">
        <v>593</v>
      </c>
      <c r="G58" s="96">
        <f>E58+25</f>
        <v>1095</v>
      </c>
      <c r="H58" s="94" t="s">
        <v>502</v>
      </c>
      <c r="I58" s="400">
        <v>1225</v>
      </c>
      <c r="J58" s="400" t="s">
        <v>614</v>
      </c>
      <c r="L58" s="273" t="e">
        <f>#REF!-#REF!</f>
        <v>#REF!</v>
      </c>
      <c r="Q58" s="217">
        <f t="shared" si="1"/>
        <v>0</v>
      </c>
      <c r="V58" s="217">
        <f t="shared" si="5"/>
        <v>0</v>
      </c>
    </row>
    <row r="59" spans="1:22" ht="15" customHeight="1">
      <c r="A59" s="194"/>
      <c r="B59" s="841" t="s">
        <v>81</v>
      </c>
      <c r="C59" s="94" t="s">
        <v>81</v>
      </c>
      <c r="D59" s="94" t="s">
        <v>503</v>
      </c>
      <c r="E59" s="400">
        <v>1190</v>
      </c>
      <c r="F59" s="95" t="s">
        <v>580</v>
      </c>
      <c r="G59" s="96">
        <f>E59+25</f>
        <v>1215</v>
      </c>
      <c r="H59" s="94" t="s">
        <v>504</v>
      </c>
      <c r="I59" s="400">
        <v>1290</v>
      </c>
      <c r="J59" s="400" t="s">
        <v>615</v>
      </c>
      <c r="L59" s="273" t="e">
        <f>#REF!-#REF!</f>
        <v>#REF!</v>
      </c>
      <c r="M59" s="217" t="s">
        <v>118</v>
      </c>
      <c r="N59" s="217">
        <v>-20</v>
      </c>
      <c r="O59" s="217">
        <v>689</v>
      </c>
      <c r="P59" s="217">
        <f t="shared" ref="P59:P71" si="9">N59+O59</f>
        <v>669</v>
      </c>
      <c r="Q59" s="217">
        <f t="shared" si="1"/>
        <v>670</v>
      </c>
      <c r="V59" s="217">
        <f t="shared" si="5"/>
        <v>0</v>
      </c>
    </row>
    <row r="60" spans="1:22" ht="15" customHeight="1">
      <c r="A60" s="194"/>
      <c r="B60" s="841"/>
      <c r="C60" s="94" t="s">
        <v>70</v>
      </c>
      <c r="D60" s="94" t="s">
        <v>505</v>
      </c>
      <c r="E60" s="400">
        <v>1330</v>
      </c>
      <c r="F60" s="95" t="s">
        <v>581</v>
      </c>
      <c r="G60" s="96">
        <f>E60+25</f>
        <v>1355</v>
      </c>
      <c r="H60" s="94" t="s">
        <v>506</v>
      </c>
      <c r="I60" s="400">
        <v>1430</v>
      </c>
      <c r="J60" s="400" t="s">
        <v>615</v>
      </c>
      <c r="L60" s="273" t="e">
        <f>#REF!-#REF!</f>
        <v>#REF!</v>
      </c>
      <c r="M60" s="459" t="s">
        <v>119</v>
      </c>
      <c r="N60" s="459">
        <v>0</v>
      </c>
      <c r="O60" s="217">
        <v>689</v>
      </c>
      <c r="P60" s="459">
        <f t="shared" si="9"/>
        <v>689</v>
      </c>
      <c r="Q60" s="459">
        <f t="shared" si="1"/>
        <v>690</v>
      </c>
      <c r="R60" s="280">
        <v>700</v>
      </c>
      <c r="V60" s="217">
        <f t="shared" si="5"/>
        <v>0</v>
      </c>
    </row>
    <row r="61" spans="1:22" ht="15" customHeight="1">
      <c r="A61" s="194"/>
      <c r="B61" s="841"/>
      <c r="C61" s="94" t="s">
        <v>75</v>
      </c>
      <c r="D61" s="94" t="s">
        <v>507</v>
      </c>
      <c r="E61" s="400">
        <v>1480</v>
      </c>
      <c r="F61" s="95" t="s">
        <v>582</v>
      </c>
      <c r="G61" s="96">
        <f>E61+25</f>
        <v>1505</v>
      </c>
      <c r="H61" s="94" t="s">
        <v>508</v>
      </c>
      <c r="I61" s="400">
        <v>1590</v>
      </c>
      <c r="J61" s="400" t="s">
        <v>615</v>
      </c>
      <c r="L61" s="273" t="e">
        <f>#REF!-#REF!</f>
        <v>#REF!</v>
      </c>
      <c r="M61" s="217" t="s">
        <v>117</v>
      </c>
      <c r="N61" s="217">
        <v>30</v>
      </c>
      <c r="O61" s="217">
        <v>714</v>
      </c>
      <c r="P61" s="217">
        <f t="shared" si="9"/>
        <v>744</v>
      </c>
      <c r="Q61" s="217">
        <f t="shared" si="1"/>
        <v>750</v>
      </c>
      <c r="R61" s="471"/>
      <c r="V61" s="217">
        <f t="shared" si="5"/>
        <v>0</v>
      </c>
    </row>
    <row r="62" spans="1:22" ht="15" customHeight="1">
      <c r="A62" s="194"/>
      <c r="B62" s="841"/>
      <c r="C62" s="94" t="s">
        <v>76</v>
      </c>
      <c r="D62" s="94" t="s">
        <v>509</v>
      </c>
      <c r="E62" s="400">
        <v>1650</v>
      </c>
      <c r="F62" s="95" t="s">
        <v>583</v>
      </c>
      <c r="G62" s="96">
        <f>E62+25</f>
        <v>1675</v>
      </c>
      <c r="H62" s="94" t="s">
        <v>510</v>
      </c>
      <c r="I62" s="400">
        <v>1750</v>
      </c>
      <c r="J62" s="400" t="s">
        <v>615</v>
      </c>
      <c r="L62" s="273" t="e">
        <f>#REF!-#REF!</f>
        <v>#REF!</v>
      </c>
      <c r="M62" s="217" t="s">
        <v>79</v>
      </c>
      <c r="N62" s="217">
        <v>90</v>
      </c>
      <c r="O62" s="217">
        <v>714</v>
      </c>
      <c r="P62" s="217">
        <f t="shared" si="9"/>
        <v>804</v>
      </c>
      <c r="Q62" s="217">
        <f t="shared" si="1"/>
        <v>810</v>
      </c>
      <c r="S62" s="459">
        <f>N62+20</f>
        <v>110</v>
      </c>
      <c r="T62" s="459">
        <v>789</v>
      </c>
      <c r="U62" s="459">
        <f>S62+T62</f>
        <v>899</v>
      </c>
      <c r="V62" s="459">
        <f t="shared" si="5"/>
        <v>900</v>
      </c>
    </row>
    <row r="63" spans="1:22" ht="15" customHeight="1">
      <c r="A63" s="194" t="s">
        <v>875</v>
      </c>
      <c r="B63" s="841" t="s">
        <v>456</v>
      </c>
      <c r="C63" s="94" t="s">
        <v>71</v>
      </c>
      <c r="D63" s="94" t="s">
        <v>511</v>
      </c>
      <c r="E63" s="400">
        <v>1900</v>
      </c>
      <c r="F63" s="95" t="s">
        <v>584</v>
      </c>
      <c r="G63" s="96">
        <f>E63+35</f>
        <v>1935</v>
      </c>
      <c r="H63" s="94" t="s">
        <v>512</v>
      </c>
      <c r="I63" s="400">
        <v>2000</v>
      </c>
      <c r="J63" s="400" t="s">
        <v>616</v>
      </c>
      <c r="L63" s="273" t="e">
        <f>#REF!-#REF!</f>
        <v>#REF!</v>
      </c>
      <c r="M63" s="217" t="s">
        <v>81</v>
      </c>
      <c r="N63" s="217">
        <v>175</v>
      </c>
      <c r="O63" s="217">
        <v>714</v>
      </c>
      <c r="P63" s="217">
        <f t="shared" si="9"/>
        <v>889</v>
      </c>
      <c r="Q63" s="217">
        <f t="shared" si="1"/>
        <v>890</v>
      </c>
      <c r="S63" s="459">
        <f>N63+20</f>
        <v>195</v>
      </c>
      <c r="T63" s="459">
        <v>789</v>
      </c>
      <c r="U63" s="459">
        <f t="shared" ref="U63:U71" si="10">S63+T63</f>
        <v>984</v>
      </c>
      <c r="V63" s="459">
        <f t="shared" si="5"/>
        <v>990</v>
      </c>
    </row>
    <row r="64" spans="1:22" ht="15" customHeight="1">
      <c r="A64" s="194"/>
      <c r="B64" s="841"/>
      <c r="C64" s="94" t="s">
        <v>72</v>
      </c>
      <c r="D64" s="94" t="s">
        <v>513</v>
      </c>
      <c r="E64" s="400">
        <v>2100</v>
      </c>
      <c r="F64" s="95" t="s">
        <v>585</v>
      </c>
      <c r="G64" s="96">
        <f>E64+35</f>
        <v>2135</v>
      </c>
      <c r="H64" s="94" t="s">
        <v>514</v>
      </c>
      <c r="I64" s="400">
        <v>2200</v>
      </c>
      <c r="J64" s="400" t="s">
        <v>616</v>
      </c>
      <c r="L64" s="273" t="e">
        <f>#REF!-#REF!</f>
        <v>#REF!</v>
      </c>
      <c r="M64" s="217" t="s">
        <v>70</v>
      </c>
      <c r="N64" s="217">
        <v>245</v>
      </c>
      <c r="O64" s="217">
        <v>714</v>
      </c>
      <c r="P64" s="217">
        <f t="shared" si="9"/>
        <v>959</v>
      </c>
      <c r="Q64" s="217">
        <f t="shared" si="1"/>
        <v>960</v>
      </c>
      <c r="S64" s="459">
        <f>N64+20</f>
        <v>265</v>
      </c>
      <c r="T64" s="459">
        <v>789</v>
      </c>
      <c r="U64" s="459">
        <f t="shared" si="10"/>
        <v>1054</v>
      </c>
      <c r="V64" s="459">
        <f t="shared" si="5"/>
        <v>1060</v>
      </c>
    </row>
    <row r="65" spans="1:24" ht="15" customHeight="1">
      <c r="A65" s="194"/>
      <c r="B65" s="841"/>
      <c r="C65" s="94" t="s">
        <v>77</v>
      </c>
      <c r="D65" s="94" t="s">
        <v>515</v>
      </c>
      <c r="E65" s="400">
        <v>2330</v>
      </c>
      <c r="F65" s="95" t="s">
        <v>586</v>
      </c>
      <c r="G65" s="96">
        <f>E65+35</f>
        <v>2365</v>
      </c>
      <c r="H65" s="94" t="s">
        <v>516</v>
      </c>
      <c r="I65" s="400">
        <v>2430</v>
      </c>
      <c r="J65" s="400" t="s">
        <v>616</v>
      </c>
      <c r="L65" s="273" t="e">
        <f>#REF!-#REF!</f>
        <v>#REF!</v>
      </c>
      <c r="M65" s="217" t="s">
        <v>75</v>
      </c>
      <c r="N65" s="217">
        <v>340</v>
      </c>
      <c r="O65" s="217">
        <v>714</v>
      </c>
      <c r="P65" s="217">
        <f t="shared" si="9"/>
        <v>1054</v>
      </c>
      <c r="Q65" s="217">
        <f t="shared" si="1"/>
        <v>1060</v>
      </c>
      <c r="S65" s="459">
        <f>N65+25</f>
        <v>365</v>
      </c>
      <c r="T65" s="459">
        <v>789</v>
      </c>
      <c r="U65" s="459">
        <f t="shared" si="10"/>
        <v>1154</v>
      </c>
      <c r="V65" s="459">
        <f t="shared" si="5"/>
        <v>1160</v>
      </c>
      <c r="W65" s="280">
        <v>1200</v>
      </c>
    </row>
    <row r="66" spans="1:24" ht="15" customHeight="1">
      <c r="A66" s="194"/>
      <c r="B66" s="196" t="s">
        <v>76</v>
      </c>
      <c r="C66" s="465" t="s">
        <v>74</v>
      </c>
      <c r="D66" s="465" t="s">
        <v>517</v>
      </c>
      <c r="E66" s="202">
        <v>2880</v>
      </c>
      <c r="F66" s="466" t="s">
        <v>587</v>
      </c>
      <c r="G66" s="467">
        <f>E66+40</f>
        <v>2920</v>
      </c>
      <c r="H66" s="465" t="s">
        <v>518</v>
      </c>
      <c r="I66" s="202">
        <v>3020</v>
      </c>
      <c r="J66" s="202" t="s">
        <v>617</v>
      </c>
      <c r="L66" s="273" t="e">
        <f>#REF!-#REF!</f>
        <v>#REF!</v>
      </c>
      <c r="M66" s="217" t="s">
        <v>76</v>
      </c>
      <c r="N66" s="217">
        <v>445</v>
      </c>
      <c r="O66" s="217">
        <v>714</v>
      </c>
      <c r="P66" s="217">
        <f t="shared" si="9"/>
        <v>1159</v>
      </c>
      <c r="Q66" s="217">
        <f t="shared" si="1"/>
        <v>1160</v>
      </c>
      <c r="S66" s="459">
        <f>N66+25</f>
        <v>470</v>
      </c>
      <c r="T66" s="217">
        <v>789</v>
      </c>
      <c r="U66" s="217">
        <f t="shared" si="10"/>
        <v>1259</v>
      </c>
      <c r="V66" s="217">
        <f t="shared" si="5"/>
        <v>1260</v>
      </c>
    </row>
    <row r="67" spans="1:24" ht="15.75" customHeight="1" thickBot="1">
      <c r="A67" s="194"/>
      <c r="B67" s="196" t="s">
        <v>117</v>
      </c>
      <c r="C67" s="461" t="s">
        <v>78</v>
      </c>
      <c r="D67" s="461" t="s">
        <v>519</v>
      </c>
      <c r="E67" s="462">
        <v>3340</v>
      </c>
      <c r="F67" s="463" t="s">
        <v>588</v>
      </c>
      <c r="G67" s="464">
        <f>E67+50</f>
        <v>3390</v>
      </c>
      <c r="H67" s="461" t="s">
        <v>520</v>
      </c>
      <c r="I67" s="462">
        <v>3460</v>
      </c>
      <c r="J67" s="462" t="s">
        <v>618</v>
      </c>
      <c r="L67" s="273" t="e">
        <f>#REF!-#REF!</f>
        <v>#REF!</v>
      </c>
      <c r="M67" s="217" t="s">
        <v>71</v>
      </c>
      <c r="N67" s="217">
        <v>555</v>
      </c>
      <c r="O67" s="217">
        <v>782</v>
      </c>
      <c r="P67" s="217">
        <f t="shared" si="9"/>
        <v>1337</v>
      </c>
      <c r="Q67" s="217">
        <f t="shared" si="1"/>
        <v>1340</v>
      </c>
      <c r="S67" s="459">
        <f>N67+25</f>
        <v>580</v>
      </c>
      <c r="T67" s="217">
        <v>852</v>
      </c>
      <c r="U67" s="217">
        <f t="shared" si="10"/>
        <v>1432</v>
      </c>
      <c r="V67" s="217">
        <f t="shared" si="5"/>
        <v>1440</v>
      </c>
      <c r="W67" s="471"/>
    </row>
    <row r="68" spans="1:24" ht="15" customHeight="1">
      <c r="A68" s="194"/>
      <c r="B68" s="845" t="s">
        <v>457</v>
      </c>
      <c r="C68" s="472" t="s">
        <v>175</v>
      </c>
      <c r="D68" s="472" t="s">
        <v>521</v>
      </c>
      <c r="E68" s="116">
        <v>6500</v>
      </c>
      <c r="F68" s="473" t="s">
        <v>592</v>
      </c>
      <c r="G68" s="474">
        <f>E68+100</f>
        <v>6600</v>
      </c>
      <c r="H68" s="472" t="s">
        <v>522</v>
      </c>
      <c r="I68" s="116">
        <v>6660</v>
      </c>
      <c r="J68" s="95" t="s">
        <v>726</v>
      </c>
      <c r="L68" s="273" t="e">
        <f>#REF!-#REF!</f>
        <v>#REF!</v>
      </c>
      <c r="M68" s="217" t="s">
        <v>72</v>
      </c>
      <c r="N68" s="217">
        <v>680</v>
      </c>
      <c r="O68" s="217">
        <v>782</v>
      </c>
      <c r="P68" s="217">
        <f t="shared" si="9"/>
        <v>1462</v>
      </c>
      <c r="Q68" s="217">
        <f t="shared" si="1"/>
        <v>1470</v>
      </c>
      <c r="S68" s="459">
        <f>N68+25</f>
        <v>705</v>
      </c>
      <c r="T68" s="217">
        <v>852</v>
      </c>
      <c r="U68" s="217">
        <f t="shared" si="10"/>
        <v>1557</v>
      </c>
      <c r="V68" s="217">
        <f t="shared" si="5"/>
        <v>1560</v>
      </c>
    </row>
    <row r="69" spans="1:24" ht="15" customHeight="1">
      <c r="A69" s="194"/>
      <c r="B69" s="841"/>
      <c r="C69" s="465" t="s">
        <v>176</v>
      </c>
      <c r="D69" s="465" t="s">
        <v>523</v>
      </c>
      <c r="E69" s="202">
        <v>7400</v>
      </c>
      <c r="F69" s="466" t="s">
        <v>589</v>
      </c>
      <c r="G69" s="467">
        <f>E69+100</f>
        <v>7500</v>
      </c>
      <c r="H69" s="465" t="s">
        <v>524</v>
      </c>
      <c r="I69" s="202">
        <v>7560</v>
      </c>
      <c r="J69" s="95" t="s">
        <v>726</v>
      </c>
      <c r="L69" s="273" t="e">
        <f>#REF!-#REF!</f>
        <v>#REF!</v>
      </c>
      <c r="M69" s="217" t="s">
        <v>77</v>
      </c>
      <c r="N69" s="217">
        <v>830</v>
      </c>
      <c r="O69" s="217">
        <v>782</v>
      </c>
      <c r="P69" s="217">
        <f t="shared" si="9"/>
        <v>1612</v>
      </c>
      <c r="Q69" s="217">
        <f t="shared" si="1"/>
        <v>1620</v>
      </c>
      <c r="S69" s="217">
        <f>N69+30</f>
        <v>860</v>
      </c>
      <c r="T69" s="217">
        <v>852</v>
      </c>
      <c r="U69" s="217">
        <f t="shared" si="10"/>
        <v>1712</v>
      </c>
      <c r="V69" s="217">
        <f t="shared" si="5"/>
        <v>1720</v>
      </c>
    </row>
    <row r="70" spans="1:24" ht="15" customHeight="1">
      <c r="A70" s="194"/>
      <c r="B70" s="841"/>
      <c r="C70" s="465" t="s">
        <v>177</v>
      </c>
      <c r="D70" s="465" t="s">
        <v>525</v>
      </c>
      <c r="E70" s="202">
        <v>8100</v>
      </c>
      <c r="F70" s="466" t="s">
        <v>590</v>
      </c>
      <c r="G70" s="467">
        <f>E70+100</f>
        <v>8200</v>
      </c>
      <c r="H70" s="465" t="s">
        <v>526</v>
      </c>
      <c r="I70" s="202">
        <v>8360</v>
      </c>
      <c r="J70" s="95" t="s">
        <v>726</v>
      </c>
      <c r="L70" s="273" t="e">
        <f>#REF!-#REF!</f>
        <v>#REF!</v>
      </c>
      <c r="M70" s="217" t="s">
        <v>74</v>
      </c>
      <c r="N70" s="217">
        <v>1040</v>
      </c>
      <c r="O70" s="217">
        <v>1000</v>
      </c>
      <c r="P70" s="217">
        <f t="shared" si="9"/>
        <v>2040</v>
      </c>
      <c r="Q70" s="217">
        <f t="shared" si="1"/>
        <v>2040</v>
      </c>
      <c r="S70" s="217">
        <f>N70+50</f>
        <v>1090</v>
      </c>
      <c r="T70" s="217">
        <v>1080.2213340000001</v>
      </c>
      <c r="U70" s="217">
        <f t="shared" si="10"/>
        <v>2170.2213339999998</v>
      </c>
      <c r="V70" s="217">
        <f t="shared" si="5"/>
        <v>2180</v>
      </c>
    </row>
    <row r="71" spans="1:24" ht="15" customHeight="1">
      <c r="A71" s="194"/>
      <c r="B71" s="196" t="s">
        <v>176</v>
      </c>
      <c r="C71" s="465" t="s">
        <v>178</v>
      </c>
      <c r="D71" s="465" t="s">
        <v>527</v>
      </c>
      <c r="E71" s="202">
        <v>9440</v>
      </c>
      <c r="F71" s="466" t="s">
        <v>591</v>
      </c>
      <c r="G71" s="467">
        <f>E71+100</f>
        <v>9540</v>
      </c>
      <c r="H71" s="465" t="s">
        <v>528</v>
      </c>
      <c r="I71" s="202">
        <v>10130</v>
      </c>
      <c r="J71" s="95" t="s">
        <v>726</v>
      </c>
      <c r="L71" s="273" t="e">
        <f>#REF!-#REF!</f>
        <v>#REF!</v>
      </c>
      <c r="M71" s="217" t="s">
        <v>78</v>
      </c>
      <c r="N71" s="217">
        <v>1275</v>
      </c>
      <c r="O71" s="217">
        <v>1105</v>
      </c>
      <c r="P71" s="217">
        <f t="shared" si="9"/>
        <v>2380</v>
      </c>
      <c r="Q71" s="217">
        <f t="shared" si="1"/>
        <v>2380</v>
      </c>
      <c r="S71" s="217">
        <f>N71+50</f>
        <v>1325</v>
      </c>
      <c r="T71" s="217">
        <v>1255.6633140000001</v>
      </c>
      <c r="U71" s="217">
        <f t="shared" si="10"/>
        <v>2580.6633140000004</v>
      </c>
      <c r="V71" s="217">
        <f t="shared" si="5"/>
        <v>2590</v>
      </c>
    </row>
    <row r="72" spans="1:24" ht="15.75" customHeight="1" thickBot="1">
      <c r="A72" s="199"/>
      <c r="B72" s="439"/>
      <c r="C72" s="461"/>
      <c r="D72" s="461"/>
      <c r="E72" s="462"/>
      <c r="F72" s="463"/>
      <c r="G72" s="464"/>
      <c r="H72" s="461"/>
      <c r="I72" s="462"/>
      <c r="J72" s="462"/>
      <c r="L72" s="273" t="e">
        <f>#REF!-#REF!</f>
        <v>#REF!</v>
      </c>
      <c r="Q72" s="217">
        <f t="shared" si="1"/>
        <v>0</v>
      </c>
      <c r="V72" s="217">
        <f t="shared" si="5"/>
        <v>0</v>
      </c>
    </row>
    <row r="73" spans="1:24">
      <c r="A73" s="192"/>
      <c r="B73" s="843" t="s">
        <v>71</v>
      </c>
      <c r="C73" s="469" t="s">
        <v>80</v>
      </c>
      <c r="D73" s="469" t="s">
        <v>530</v>
      </c>
      <c r="E73" s="205">
        <v>1225</v>
      </c>
      <c r="F73" s="95" t="s">
        <v>726</v>
      </c>
      <c r="G73" s="95" t="s">
        <v>726</v>
      </c>
      <c r="H73" s="95" t="s">
        <v>726</v>
      </c>
      <c r="I73" s="95" t="s">
        <v>726</v>
      </c>
      <c r="J73" s="205" t="s">
        <v>613</v>
      </c>
      <c r="L73" s="273" t="e">
        <f>#REF!-#REF!</f>
        <v>#REF!</v>
      </c>
      <c r="M73" s="217" t="s">
        <v>175</v>
      </c>
      <c r="N73" s="217">
        <v>1100</v>
      </c>
      <c r="O73" s="217">
        <v>4010</v>
      </c>
      <c r="P73" s="217">
        <f>N73+O73</f>
        <v>5110</v>
      </c>
      <c r="Q73" s="217">
        <f t="shared" si="1"/>
        <v>5110</v>
      </c>
      <c r="S73" s="217">
        <f>N73+100</f>
        <v>1200</v>
      </c>
      <c r="T73" s="217">
        <v>4260.7338</v>
      </c>
      <c r="U73" s="217">
        <f>S73+T73</f>
        <v>5460.7338</v>
      </c>
      <c r="V73" s="217">
        <f t="shared" si="5"/>
        <v>5470</v>
      </c>
    </row>
    <row r="74" spans="1:24" ht="15" customHeight="1">
      <c r="A74" s="194"/>
      <c r="B74" s="843"/>
      <c r="C74" s="469" t="s">
        <v>118</v>
      </c>
      <c r="D74" s="469" t="s">
        <v>498</v>
      </c>
      <c r="E74" s="205">
        <v>1250</v>
      </c>
      <c r="F74" s="95" t="s">
        <v>726</v>
      </c>
      <c r="G74" s="95" t="s">
        <v>726</v>
      </c>
      <c r="H74" s="95" t="s">
        <v>726</v>
      </c>
      <c r="I74" s="95" t="s">
        <v>726</v>
      </c>
      <c r="J74" s="205" t="s">
        <v>613</v>
      </c>
      <c r="L74" s="273" t="e">
        <f>#REF!-#REF!</f>
        <v>#REF!</v>
      </c>
      <c r="M74" s="217" t="s">
        <v>176</v>
      </c>
      <c r="N74" s="217">
        <v>2000</v>
      </c>
      <c r="O74" s="217">
        <v>4010</v>
      </c>
      <c r="P74" s="217">
        <f>N74+O74</f>
        <v>6010</v>
      </c>
      <c r="Q74" s="217">
        <f t="shared" si="1"/>
        <v>6010</v>
      </c>
      <c r="S74" s="217">
        <f>N74+100</f>
        <v>2100</v>
      </c>
      <c r="T74" s="217">
        <v>4260.7338</v>
      </c>
      <c r="U74" s="217">
        <f>S74+T74</f>
        <v>6360.7338</v>
      </c>
      <c r="V74" s="217">
        <f t="shared" si="5"/>
        <v>6370</v>
      </c>
    </row>
    <row r="75" spans="1:24" ht="15" customHeight="1">
      <c r="A75" s="194"/>
      <c r="B75" s="844"/>
      <c r="C75" s="469" t="s">
        <v>119</v>
      </c>
      <c r="D75" s="469" t="s">
        <v>499</v>
      </c>
      <c r="E75" s="205">
        <v>1310</v>
      </c>
      <c r="F75" s="95" t="s">
        <v>726</v>
      </c>
      <c r="G75" s="95" t="s">
        <v>726</v>
      </c>
      <c r="H75" s="95" t="s">
        <v>726</v>
      </c>
      <c r="I75" s="95" t="s">
        <v>726</v>
      </c>
      <c r="J75" s="205" t="s">
        <v>613</v>
      </c>
      <c r="L75" s="273" t="e">
        <f>#REF!-#REF!</f>
        <v>#REF!</v>
      </c>
      <c r="M75" s="217" t="s">
        <v>177</v>
      </c>
      <c r="N75" s="217">
        <v>2500</v>
      </c>
      <c r="O75" s="217">
        <v>4010</v>
      </c>
      <c r="P75" s="217">
        <f>N75+O75</f>
        <v>6510</v>
      </c>
      <c r="Q75" s="217">
        <f t="shared" si="1"/>
        <v>6510</v>
      </c>
      <c r="S75" s="217">
        <f>N75+200</f>
        <v>2700</v>
      </c>
      <c r="T75" s="217">
        <v>4260.7338</v>
      </c>
      <c r="U75" s="217">
        <f>S75+T75</f>
        <v>6960.7338</v>
      </c>
      <c r="V75" s="217">
        <f t="shared" si="5"/>
        <v>6970</v>
      </c>
    </row>
    <row r="76" spans="1:24" ht="15" customHeight="1">
      <c r="A76" s="194"/>
      <c r="B76" s="841" t="s">
        <v>81</v>
      </c>
      <c r="C76" s="94" t="s">
        <v>117</v>
      </c>
      <c r="D76" s="94" t="s">
        <v>500</v>
      </c>
      <c r="E76" s="400">
        <v>1430</v>
      </c>
      <c r="F76" s="95" t="s">
        <v>726</v>
      </c>
      <c r="G76" s="95" t="s">
        <v>726</v>
      </c>
      <c r="H76" s="95" t="s">
        <v>726</v>
      </c>
      <c r="I76" s="95" t="s">
        <v>726</v>
      </c>
      <c r="J76" s="400" t="s">
        <v>614</v>
      </c>
      <c r="L76" s="273" t="e">
        <f>#REF!-#REF!</f>
        <v>#REF!</v>
      </c>
      <c r="M76" s="217" t="s">
        <v>178</v>
      </c>
      <c r="N76" s="217">
        <v>3100</v>
      </c>
      <c r="O76" s="217">
        <v>4582</v>
      </c>
      <c r="P76" s="217">
        <f>N76+O76</f>
        <v>7682</v>
      </c>
      <c r="Q76" s="217">
        <f t="shared" si="1"/>
        <v>7690</v>
      </c>
      <c r="S76" s="217">
        <f>N76+200</f>
        <v>3300</v>
      </c>
      <c r="T76" s="217">
        <v>4869.768102</v>
      </c>
      <c r="U76" s="217">
        <f>S76+T76</f>
        <v>8169.768102</v>
      </c>
      <c r="V76" s="217">
        <f t="shared" si="5"/>
        <v>8170</v>
      </c>
    </row>
    <row r="77" spans="1:24" ht="15" customHeight="1">
      <c r="A77" s="194"/>
      <c r="B77" s="841"/>
      <c r="C77" s="94" t="s">
        <v>79</v>
      </c>
      <c r="D77" s="94" t="s">
        <v>501</v>
      </c>
      <c r="E77" s="400">
        <v>1490</v>
      </c>
      <c r="F77" s="95" t="s">
        <v>726</v>
      </c>
      <c r="G77" s="95" t="s">
        <v>726</v>
      </c>
      <c r="H77" s="95" t="s">
        <v>726</v>
      </c>
      <c r="I77" s="95" t="s">
        <v>726</v>
      </c>
      <c r="J77" s="400" t="s">
        <v>614</v>
      </c>
      <c r="L77" s="273" t="e">
        <f>#REF!-#REF!</f>
        <v>#REF!</v>
      </c>
      <c r="N77" s="280" t="s">
        <v>569</v>
      </c>
      <c r="Q77" s="217">
        <f t="shared" si="1"/>
        <v>0</v>
      </c>
      <c r="V77" s="217">
        <f t="shared" si="5"/>
        <v>0</v>
      </c>
    </row>
    <row r="78" spans="1:24" ht="15" customHeight="1">
      <c r="A78" s="194"/>
      <c r="B78" s="841" t="s">
        <v>81</v>
      </c>
      <c r="C78" s="94" t="s">
        <v>81</v>
      </c>
      <c r="D78" s="94" t="s">
        <v>503</v>
      </c>
      <c r="E78" s="400">
        <v>1580</v>
      </c>
      <c r="F78" s="95" t="s">
        <v>580</v>
      </c>
      <c r="G78" s="96">
        <f>E78+25</f>
        <v>1605</v>
      </c>
      <c r="H78" s="94" t="s">
        <v>504</v>
      </c>
      <c r="I78" s="400">
        <v>1675</v>
      </c>
      <c r="J78" s="400" t="s">
        <v>615</v>
      </c>
      <c r="L78" s="273" t="e">
        <f t="shared" ref="L78:L92" si="11">I36-E36</f>
        <v>#VALUE!</v>
      </c>
      <c r="M78" s="217" t="s">
        <v>214</v>
      </c>
      <c r="N78" s="217">
        <v>-125</v>
      </c>
      <c r="O78" s="217">
        <v>1083</v>
      </c>
      <c r="P78" s="217">
        <f>N78+O78</f>
        <v>958</v>
      </c>
      <c r="Q78" s="217">
        <f t="shared" si="1"/>
        <v>960</v>
      </c>
      <c r="V78" s="217">
        <f t="shared" si="5"/>
        <v>0</v>
      </c>
      <c r="X78" s="217">
        <f>P78-874</f>
        <v>84</v>
      </c>
    </row>
    <row r="79" spans="1:24" ht="15" customHeight="1">
      <c r="A79" s="194"/>
      <c r="B79" s="841"/>
      <c r="C79" s="94" t="s">
        <v>70</v>
      </c>
      <c r="D79" s="94" t="s">
        <v>505</v>
      </c>
      <c r="E79" s="400">
        <v>1670</v>
      </c>
      <c r="F79" s="95" t="s">
        <v>581</v>
      </c>
      <c r="G79" s="96">
        <f>E79+25</f>
        <v>1695</v>
      </c>
      <c r="H79" s="94" t="s">
        <v>506</v>
      </c>
      <c r="I79" s="400">
        <v>1770</v>
      </c>
      <c r="J79" s="400" t="s">
        <v>615</v>
      </c>
      <c r="K79" s="217" t="s">
        <v>73</v>
      </c>
      <c r="L79" s="273" t="e">
        <f t="shared" si="11"/>
        <v>#VALUE!</v>
      </c>
      <c r="M79" s="217" t="s">
        <v>80</v>
      </c>
      <c r="N79" s="217">
        <v>-80</v>
      </c>
      <c r="O79" s="217">
        <v>1083</v>
      </c>
      <c r="P79" s="217">
        <f t="shared" ref="P79:P92" si="12">N79+O79</f>
        <v>1003</v>
      </c>
      <c r="Q79" s="217">
        <f t="shared" si="1"/>
        <v>1010</v>
      </c>
      <c r="V79" s="217">
        <f t="shared" si="5"/>
        <v>0</v>
      </c>
      <c r="X79" s="217">
        <f>P79-874</f>
        <v>129</v>
      </c>
    </row>
    <row r="80" spans="1:24" ht="15" customHeight="1">
      <c r="A80" s="194"/>
      <c r="B80" s="841"/>
      <c r="C80" s="94" t="s">
        <v>75</v>
      </c>
      <c r="D80" s="94" t="s">
        <v>507</v>
      </c>
      <c r="E80" s="400">
        <v>1780</v>
      </c>
      <c r="F80" s="95" t="s">
        <v>582</v>
      </c>
      <c r="G80" s="96">
        <f>E80+25</f>
        <v>1805</v>
      </c>
      <c r="H80" s="94" t="s">
        <v>508</v>
      </c>
      <c r="I80" s="400">
        <v>1890</v>
      </c>
      <c r="J80" s="400" t="s">
        <v>615</v>
      </c>
      <c r="L80" s="273" t="e">
        <f t="shared" si="11"/>
        <v>#VALUE!</v>
      </c>
      <c r="M80" s="217" t="s">
        <v>118</v>
      </c>
      <c r="N80" s="217">
        <v>-40</v>
      </c>
      <c r="O80" s="217">
        <v>1083</v>
      </c>
      <c r="P80" s="217">
        <f t="shared" si="12"/>
        <v>1043</v>
      </c>
      <c r="Q80" s="217">
        <f t="shared" si="1"/>
        <v>1050</v>
      </c>
      <c r="V80" s="217">
        <f t="shared" si="5"/>
        <v>0</v>
      </c>
    </row>
    <row r="81" spans="1:22" ht="15" customHeight="1">
      <c r="A81" s="194" t="s">
        <v>876</v>
      </c>
      <c r="B81" s="841"/>
      <c r="C81" s="94" t="s">
        <v>76</v>
      </c>
      <c r="D81" s="94" t="s">
        <v>509</v>
      </c>
      <c r="E81" s="400">
        <v>1890</v>
      </c>
      <c r="F81" s="95" t="s">
        <v>583</v>
      </c>
      <c r="G81" s="96">
        <f>E81+25</f>
        <v>1915</v>
      </c>
      <c r="H81" s="94" t="s">
        <v>510</v>
      </c>
      <c r="I81" s="400">
        <v>2000</v>
      </c>
      <c r="J81" s="400" t="s">
        <v>615</v>
      </c>
      <c r="L81" s="273" t="e">
        <f t="shared" si="11"/>
        <v>#VALUE!</v>
      </c>
      <c r="M81" s="217" t="s">
        <v>119</v>
      </c>
      <c r="N81" s="217">
        <v>20</v>
      </c>
      <c r="O81" s="217">
        <v>1083</v>
      </c>
      <c r="P81" s="217">
        <f t="shared" si="12"/>
        <v>1103</v>
      </c>
      <c r="Q81" s="217">
        <f t="shared" si="1"/>
        <v>1110</v>
      </c>
      <c r="V81" s="217">
        <f t="shared" si="5"/>
        <v>0</v>
      </c>
    </row>
    <row r="82" spans="1:22" ht="15" customHeight="1">
      <c r="A82" s="194"/>
      <c r="B82" s="841" t="s">
        <v>456</v>
      </c>
      <c r="C82" s="94" t="s">
        <v>71</v>
      </c>
      <c r="D82" s="94" t="s">
        <v>511</v>
      </c>
      <c r="E82" s="400">
        <v>2100</v>
      </c>
      <c r="F82" s="95" t="s">
        <v>584</v>
      </c>
      <c r="G82" s="96">
        <f>E82+35</f>
        <v>2135</v>
      </c>
      <c r="H82" s="94" t="s">
        <v>512</v>
      </c>
      <c r="I82" s="400">
        <v>2200</v>
      </c>
      <c r="J82" s="400" t="s">
        <v>616</v>
      </c>
      <c r="L82" s="273" t="e">
        <f t="shared" si="11"/>
        <v>#VALUE!</v>
      </c>
      <c r="M82" s="217" t="s">
        <v>117</v>
      </c>
      <c r="N82" s="217">
        <v>70</v>
      </c>
      <c r="O82" s="217">
        <v>1153</v>
      </c>
      <c r="P82" s="217">
        <f t="shared" si="12"/>
        <v>1223</v>
      </c>
      <c r="Q82" s="217">
        <f t="shared" ref="Q82:Q146" si="13">CEILING((P82*1 ),10)</f>
        <v>1230</v>
      </c>
      <c r="V82" s="217">
        <f t="shared" si="5"/>
        <v>0</v>
      </c>
    </row>
    <row r="83" spans="1:22" ht="15" customHeight="1">
      <c r="A83" s="194"/>
      <c r="B83" s="841"/>
      <c r="C83" s="94" t="s">
        <v>72</v>
      </c>
      <c r="D83" s="94" t="s">
        <v>513</v>
      </c>
      <c r="E83" s="400">
        <v>2240</v>
      </c>
      <c r="F83" s="95" t="s">
        <v>585</v>
      </c>
      <c r="G83" s="96">
        <f>E83+35</f>
        <v>2275</v>
      </c>
      <c r="H83" s="94" t="s">
        <v>514</v>
      </c>
      <c r="I83" s="400">
        <v>2340</v>
      </c>
      <c r="J83" s="400" t="s">
        <v>616</v>
      </c>
      <c r="L83" s="273">
        <f t="shared" si="11"/>
        <v>110</v>
      </c>
      <c r="M83" s="217" t="s">
        <v>79</v>
      </c>
      <c r="N83" s="217">
        <v>130</v>
      </c>
      <c r="O83" s="217">
        <v>1153</v>
      </c>
      <c r="P83" s="217">
        <f t="shared" si="12"/>
        <v>1283</v>
      </c>
      <c r="Q83" s="217">
        <f t="shared" si="13"/>
        <v>1290</v>
      </c>
      <c r="S83" s="217">
        <f>N83+20</f>
        <v>150</v>
      </c>
      <c r="T83" s="217">
        <v>1231</v>
      </c>
      <c r="U83" s="217">
        <f>S83+T83</f>
        <v>1381</v>
      </c>
      <c r="V83" s="217">
        <f t="shared" si="5"/>
        <v>1390</v>
      </c>
    </row>
    <row r="84" spans="1:22" ht="15" customHeight="1">
      <c r="A84" s="194"/>
      <c r="B84" s="841"/>
      <c r="C84" s="94" t="s">
        <v>77</v>
      </c>
      <c r="D84" s="94" t="s">
        <v>515</v>
      </c>
      <c r="E84" s="400">
        <v>2400</v>
      </c>
      <c r="F84" s="95" t="s">
        <v>586</v>
      </c>
      <c r="G84" s="96">
        <f>E84+35</f>
        <v>2435</v>
      </c>
      <c r="H84" s="94" t="s">
        <v>516</v>
      </c>
      <c r="I84" s="400">
        <v>2500</v>
      </c>
      <c r="J84" s="400" t="s">
        <v>616</v>
      </c>
      <c r="L84" s="273">
        <f t="shared" si="11"/>
        <v>100</v>
      </c>
      <c r="M84" s="217" t="s">
        <v>81</v>
      </c>
      <c r="N84" s="217">
        <v>220</v>
      </c>
      <c r="O84" s="217">
        <v>1153</v>
      </c>
      <c r="P84" s="217">
        <f t="shared" si="12"/>
        <v>1373</v>
      </c>
      <c r="Q84" s="217">
        <f t="shared" si="13"/>
        <v>1380</v>
      </c>
      <c r="S84" s="217">
        <f>N84+20</f>
        <v>240</v>
      </c>
      <c r="T84" s="217">
        <v>1231</v>
      </c>
      <c r="U84" s="217">
        <f t="shared" ref="U84:U97" si="14">S84+T84</f>
        <v>1471</v>
      </c>
      <c r="V84" s="217">
        <f t="shared" si="5"/>
        <v>1480</v>
      </c>
    </row>
    <row r="85" spans="1:22" ht="15" customHeight="1">
      <c r="A85" s="194"/>
      <c r="B85" s="196" t="s">
        <v>76</v>
      </c>
      <c r="C85" s="94" t="s">
        <v>74</v>
      </c>
      <c r="D85" s="94" t="s">
        <v>517</v>
      </c>
      <c r="E85" s="400">
        <v>2820</v>
      </c>
      <c r="F85" s="95" t="s">
        <v>587</v>
      </c>
      <c r="G85" s="96">
        <f>E85+40</f>
        <v>2860</v>
      </c>
      <c r="H85" s="94" t="s">
        <v>518</v>
      </c>
      <c r="I85" s="400">
        <v>2950</v>
      </c>
      <c r="J85" s="400" t="s">
        <v>617</v>
      </c>
      <c r="L85" s="273">
        <f t="shared" si="11"/>
        <v>100</v>
      </c>
      <c r="M85" s="217" t="s">
        <v>70</v>
      </c>
      <c r="N85" s="217">
        <v>310</v>
      </c>
      <c r="O85" s="217">
        <v>1153</v>
      </c>
      <c r="P85" s="217">
        <f t="shared" si="12"/>
        <v>1463</v>
      </c>
      <c r="Q85" s="217">
        <f t="shared" si="13"/>
        <v>1470</v>
      </c>
      <c r="S85" s="217">
        <f>N85+20</f>
        <v>330</v>
      </c>
      <c r="T85" s="217">
        <v>1231</v>
      </c>
      <c r="U85" s="217">
        <f t="shared" si="14"/>
        <v>1561</v>
      </c>
      <c r="V85" s="217">
        <f t="shared" si="5"/>
        <v>1570</v>
      </c>
    </row>
    <row r="86" spans="1:22" ht="15" customHeight="1" thickBot="1">
      <c r="A86" s="194"/>
      <c r="B86" s="197" t="s">
        <v>117</v>
      </c>
      <c r="C86" s="461" t="s">
        <v>78</v>
      </c>
      <c r="D86" s="461" t="s">
        <v>519</v>
      </c>
      <c r="E86" s="462">
        <v>3230</v>
      </c>
      <c r="F86" s="463" t="s">
        <v>588</v>
      </c>
      <c r="G86" s="464">
        <f>E86+50</f>
        <v>3280</v>
      </c>
      <c r="H86" s="461" t="s">
        <v>520</v>
      </c>
      <c r="I86" s="462">
        <v>3340</v>
      </c>
      <c r="J86" s="462" t="s">
        <v>618</v>
      </c>
      <c r="L86" s="273">
        <f t="shared" si="11"/>
        <v>100</v>
      </c>
      <c r="M86" s="217" t="s">
        <v>75</v>
      </c>
      <c r="N86" s="217">
        <v>420</v>
      </c>
      <c r="O86" s="217">
        <v>1153</v>
      </c>
      <c r="P86" s="217">
        <f t="shared" si="12"/>
        <v>1573</v>
      </c>
      <c r="Q86" s="217">
        <f t="shared" si="13"/>
        <v>1580</v>
      </c>
      <c r="S86" s="217">
        <f>N86+25</f>
        <v>445</v>
      </c>
      <c r="T86" s="217">
        <v>1231</v>
      </c>
      <c r="U86" s="217">
        <f t="shared" si="14"/>
        <v>1676</v>
      </c>
      <c r="V86" s="217">
        <f t="shared" si="5"/>
        <v>1680</v>
      </c>
    </row>
    <row r="87" spans="1:22" ht="15" customHeight="1">
      <c r="A87" s="194"/>
      <c r="B87" s="844" t="s">
        <v>457</v>
      </c>
      <c r="C87" s="475" t="s">
        <v>175</v>
      </c>
      <c r="D87" s="475" t="s">
        <v>521</v>
      </c>
      <c r="E87" s="97">
        <v>6070</v>
      </c>
      <c r="F87" s="476" t="s">
        <v>592</v>
      </c>
      <c r="G87" s="477">
        <f>E87+100</f>
        <v>6170</v>
      </c>
      <c r="H87" s="475" t="s">
        <v>522</v>
      </c>
      <c r="I87" s="97">
        <v>6240</v>
      </c>
      <c r="J87" s="478" t="s">
        <v>726</v>
      </c>
      <c r="L87" s="273">
        <f t="shared" si="11"/>
        <v>100</v>
      </c>
      <c r="M87" s="217" t="s">
        <v>76</v>
      </c>
      <c r="N87" s="217">
        <v>530</v>
      </c>
      <c r="O87" s="217">
        <v>1153</v>
      </c>
      <c r="P87" s="217">
        <f t="shared" si="12"/>
        <v>1683</v>
      </c>
      <c r="Q87" s="217">
        <f t="shared" si="13"/>
        <v>1690</v>
      </c>
      <c r="S87" s="217">
        <f>N87+25</f>
        <v>555</v>
      </c>
      <c r="T87" s="217">
        <v>1231</v>
      </c>
      <c r="U87" s="217">
        <f t="shared" si="14"/>
        <v>1786</v>
      </c>
      <c r="V87" s="217">
        <f t="shared" ref="V87:V151" si="15">CEILING((U87*1 ),10)</f>
        <v>1790</v>
      </c>
    </row>
    <row r="88" spans="1:22" ht="15" customHeight="1">
      <c r="A88" s="194"/>
      <c r="B88" s="841"/>
      <c r="C88" s="465" t="s">
        <v>176</v>
      </c>
      <c r="D88" s="465" t="s">
        <v>523</v>
      </c>
      <c r="E88" s="202">
        <v>6570</v>
      </c>
      <c r="F88" s="466" t="s">
        <v>589</v>
      </c>
      <c r="G88" s="467">
        <f>E88+100</f>
        <v>6670</v>
      </c>
      <c r="H88" s="465" t="s">
        <v>524</v>
      </c>
      <c r="I88" s="202">
        <v>6740</v>
      </c>
      <c r="J88" s="95" t="s">
        <v>726</v>
      </c>
      <c r="L88" s="273">
        <f t="shared" si="11"/>
        <v>90</v>
      </c>
      <c r="M88" s="217" t="s">
        <v>71</v>
      </c>
      <c r="N88" s="217">
        <v>660</v>
      </c>
      <c r="O88" s="217">
        <v>1231</v>
      </c>
      <c r="P88" s="217">
        <f t="shared" si="12"/>
        <v>1891</v>
      </c>
      <c r="Q88" s="217">
        <f t="shared" si="13"/>
        <v>1900</v>
      </c>
      <c r="S88" s="217">
        <f>N88+25</f>
        <v>685</v>
      </c>
      <c r="T88" s="217">
        <v>1301</v>
      </c>
      <c r="U88" s="217">
        <f t="shared" si="14"/>
        <v>1986</v>
      </c>
      <c r="V88" s="217">
        <f t="shared" si="15"/>
        <v>1990</v>
      </c>
    </row>
    <row r="89" spans="1:22" ht="15" customHeight="1">
      <c r="A89" s="194"/>
      <c r="B89" s="841"/>
      <c r="C89" s="465" t="s">
        <v>177</v>
      </c>
      <c r="D89" s="465" t="s">
        <v>525</v>
      </c>
      <c r="E89" s="202">
        <v>7070</v>
      </c>
      <c r="F89" s="466" t="s">
        <v>590</v>
      </c>
      <c r="G89" s="467">
        <f>E89+100</f>
        <v>7170</v>
      </c>
      <c r="H89" s="465" t="s">
        <v>526</v>
      </c>
      <c r="I89" s="202">
        <v>7340</v>
      </c>
      <c r="J89" s="95" t="s">
        <v>726</v>
      </c>
      <c r="L89" s="273">
        <f t="shared" si="11"/>
        <v>100</v>
      </c>
      <c r="M89" s="217" t="s">
        <v>72</v>
      </c>
      <c r="N89" s="217">
        <v>800</v>
      </c>
      <c r="O89" s="217">
        <v>1231</v>
      </c>
      <c r="P89" s="217">
        <f t="shared" si="12"/>
        <v>2031</v>
      </c>
      <c r="Q89" s="217">
        <f t="shared" si="13"/>
        <v>2040</v>
      </c>
      <c r="S89" s="217">
        <f>N89+30</f>
        <v>830</v>
      </c>
      <c r="T89" s="217">
        <v>1301</v>
      </c>
      <c r="U89" s="217">
        <f t="shared" si="14"/>
        <v>2131</v>
      </c>
      <c r="V89" s="217">
        <f t="shared" si="15"/>
        <v>2140</v>
      </c>
    </row>
    <row r="90" spans="1:22" ht="15" customHeight="1">
      <c r="A90" s="194"/>
      <c r="B90" s="196" t="s">
        <v>176</v>
      </c>
      <c r="C90" s="465" t="s">
        <v>178</v>
      </c>
      <c r="D90" s="465" t="s">
        <v>527</v>
      </c>
      <c r="E90" s="202">
        <v>8830</v>
      </c>
      <c r="F90" s="466" t="s">
        <v>591</v>
      </c>
      <c r="G90" s="467">
        <f>E90+100</f>
        <v>8930</v>
      </c>
      <c r="H90" s="465" t="s">
        <v>528</v>
      </c>
      <c r="I90" s="202">
        <v>9100</v>
      </c>
      <c r="J90" s="95" t="s">
        <v>726</v>
      </c>
      <c r="L90" s="273">
        <f t="shared" si="11"/>
        <v>100</v>
      </c>
      <c r="M90" s="217" t="s">
        <v>77</v>
      </c>
      <c r="N90" s="217">
        <v>960</v>
      </c>
      <c r="O90" s="217">
        <v>1231</v>
      </c>
      <c r="P90" s="217">
        <f t="shared" si="12"/>
        <v>2191</v>
      </c>
      <c r="Q90" s="217">
        <f t="shared" si="13"/>
        <v>2200</v>
      </c>
      <c r="S90" s="217">
        <f>N90+30</f>
        <v>990</v>
      </c>
      <c r="T90" s="217">
        <v>1301</v>
      </c>
      <c r="U90" s="217">
        <f t="shared" si="14"/>
        <v>2291</v>
      </c>
      <c r="V90" s="217">
        <f t="shared" si="15"/>
        <v>2300</v>
      </c>
    </row>
    <row r="91" spans="1:22" ht="15.75" customHeight="1" thickBot="1">
      <c r="A91" s="199"/>
      <c r="B91" s="439"/>
      <c r="C91" s="461"/>
      <c r="D91" s="461"/>
      <c r="E91" s="462"/>
      <c r="F91" s="463"/>
      <c r="G91" s="464"/>
      <c r="H91" s="461"/>
      <c r="I91" s="462"/>
      <c r="J91" s="462"/>
      <c r="L91" s="273">
        <f t="shared" si="11"/>
        <v>130</v>
      </c>
      <c r="M91" s="217" t="s">
        <v>74</v>
      </c>
      <c r="N91" s="217">
        <v>1200</v>
      </c>
      <c r="O91" s="217">
        <v>1414</v>
      </c>
      <c r="P91" s="217">
        <f t="shared" si="12"/>
        <v>2614</v>
      </c>
      <c r="Q91" s="217">
        <f t="shared" si="13"/>
        <v>2620</v>
      </c>
      <c r="S91" s="217">
        <f>N91+50</f>
        <v>1250</v>
      </c>
      <c r="T91" s="217">
        <v>1493.763144</v>
      </c>
      <c r="U91" s="217">
        <f t="shared" si="14"/>
        <v>2743.763144</v>
      </c>
      <c r="V91" s="217">
        <f t="shared" si="15"/>
        <v>2750</v>
      </c>
    </row>
    <row r="92" spans="1:22" ht="15" customHeight="1">
      <c r="A92" s="192"/>
      <c r="B92" s="843" t="s">
        <v>71</v>
      </c>
      <c r="C92" s="195" t="s">
        <v>118</v>
      </c>
      <c r="D92" s="94" t="s">
        <v>498</v>
      </c>
      <c r="E92" s="400">
        <v>875</v>
      </c>
      <c r="F92" s="95" t="s">
        <v>726</v>
      </c>
      <c r="G92" s="95" t="s">
        <v>726</v>
      </c>
      <c r="H92" s="95" t="s">
        <v>726</v>
      </c>
      <c r="I92" s="95" t="s">
        <v>726</v>
      </c>
      <c r="J92" s="400" t="s">
        <v>613</v>
      </c>
      <c r="L92" s="273">
        <f t="shared" si="11"/>
        <v>120</v>
      </c>
      <c r="M92" s="217" t="s">
        <v>78</v>
      </c>
      <c r="N92" s="217">
        <v>1500</v>
      </c>
      <c r="O92" s="217">
        <v>1516</v>
      </c>
      <c r="P92" s="217">
        <f t="shared" si="12"/>
        <v>3016</v>
      </c>
      <c r="Q92" s="217">
        <f t="shared" si="13"/>
        <v>3020</v>
      </c>
      <c r="S92" s="217">
        <f>N92+50</f>
        <v>1550</v>
      </c>
      <c r="T92" s="217">
        <v>1583.990448</v>
      </c>
      <c r="U92" s="217">
        <f t="shared" si="14"/>
        <v>3133.990448</v>
      </c>
      <c r="V92" s="217">
        <f t="shared" si="15"/>
        <v>3140</v>
      </c>
    </row>
    <row r="93" spans="1:22" ht="15" customHeight="1">
      <c r="A93" s="194"/>
      <c r="B93" s="844"/>
      <c r="C93" s="195" t="s">
        <v>119</v>
      </c>
      <c r="D93" s="94" t="s">
        <v>499</v>
      </c>
      <c r="E93" s="400">
        <v>900</v>
      </c>
      <c r="F93" s="95" t="s">
        <v>726</v>
      </c>
      <c r="G93" s="95" t="s">
        <v>726</v>
      </c>
      <c r="H93" s="95" t="s">
        <v>726</v>
      </c>
      <c r="I93" s="95" t="s">
        <v>726</v>
      </c>
      <c r="J93" s="400" t="s">
        <v>613</v>
      </c>
      <c r="L93" s="273" t="e">
        <f>#REF!-#REF!</f>
        <v>#REF!</v>
      </c>
      <c r="Q93" s="217">
        <f t="shared" si="13"/>
        <v>0</v>
      </c>
      <c r="V93" s="217">
        <f t="shared" si="15"/>
        <v>0</v>
      </c>
    </row>
    <row r="94" spans="1:22" ht="15" customHeight="1">
      <c r="A94" s="194"/>
      <c r="B94" s="841" t="s">
        <v>81</v>
      </c>
      <c r="C94" s="195" t="s">
        <v>117</v>
      </c>
      <c r="D94" s="94" t="s">
        <v>500</v>
      </c>
      <c r="E94" s="400">
        <v>1060</v>
      </c>
      <c r="F94" s="95" t="s">
        <v>726</v>
      </c>
      <c r="G94" s="95" t="s">
        <v>726</v>
      </c>
      <c r="H94" s="95" t="s">
        <v>726</v>
      </c>
      <c r="I94" s="95" t="s">
        <v>726</v>
      </c>
      <c r="J94" s="400" t="s">
        <v>614</v>
      </c>
      <c r="L94" s="273">
        <f>I51-E51</f>
        <v>170</v>
      </c>
      <c r="M94" s="217" t="s">
        <v>175</v>
      </c>
      <c r="N94" s="217">
        <v>1800</v>
      </c>
      <c r="O94" s="217">
        <v>4105</v>
      </c>
      <c r="P94" s="217">
        <f>N94+O94</f>
        <v>5905</v>
      </c>
      <c r="Q94" s="217">
        <f t="shared" si="13"/>
        <v>5910</v>
      </c>
      <c r="S94" s="217">
        <f>N94+100</f>
        <v>1900</v>
      </c>
      <c r="T94" s="217">
        <v>4173.0128100000002</v>
      </c>
      <c r="U94" s="217">
        <f t="shared" si="14"/>
        <v>6073.0128100000002</v>
      </c>
      <c r="V94" s="217">
        <f t="shared" si="15"/>
        <v>6080</v>
      </c>
    </row>
    <row r="95" spans="1:22" ht="15" customHeight="1">
      <c r="A95" s="194"/>
      <c r="B95" s="841"/>
      <c r="C95" s="195" t="s">
        <v>79</v>
      </c>
      <c r="D95" s="94" t="s">
        <v>501</v>
      </c>
      <c r="E95" s="400">
        <v>1160</v>
      </c>
      <c r="F95" s="95" t="s">
        <v>593</v>
      </c>
      <c r="G95" s="96">
        <f>E95+25</f>
        <v>1185</v>
      </c>
      <c r="H95" s="94" t="s">
        <v>502</v>
      </c>
      <c r="I95" s="400">
        <v>1275</v>
      </c>
      <c r="J95" s="400" t="s">
        <v>614</v>
      </c>
      <c r="L95" s="273">
        <f>I52-E52</f>
        <v>170</v>
      </c>
      <c r="M95" s="217" t="s">
        <v>176</v>
      </c>
      <c r="N95" s="217">
        <v>2300</v>
      </c>
      <c r="O95" s="217">
        <v>4105</v>
      </c>
      <c r="P95" s="217">
        <f>N95+O95</f>
        <v>6405</v>
      </c>
      <c r="Q95" s="217">
        <f t="shared" si="13"/>
        <v>6410</v>
      </c>
      <c r="S95" s="217">
        <f>N95+100</f>
        <v>2400</v>
      </c>
      <c r="T95" s="217">
        <v>4173.0128100000002</v>
      </c>
      <c r="U95" s="217">
        <f t="shared" si="14"/>
        <v>6573.0128100000002</v>
      </c>
      <c r="V95" s="217">
        <f t="shared" si="15"/>
        <v>6580</v>
      </c>
    </row>
    <row r="96" spans="1:22" ht="15" customHeight="1">
      <c r="A96" s="194"/>
      <c r="B96" s="841" t="s">
        <v>81</v>
      </c>
      <c r="C96" s="195" t="s">
        <v>81</v>
      </c>
      <c r="D96" s="94" t="s">
        <v>503</v>
      </c>
      <c r="E96" s="400">
        <v>1280</v>
      </c>
      <c r="F96" s="95" t="s">
        <v>580</v>
      </c>
      <c r="G96" s="96">
        <f>E96+25</f>
        <v>1305</v>
      </c>
      <c r="H96" s="94" t="s">
        <v>504</v>
      </c>
      <c r="I96" s="400">
        <v>1380</v>
      </c>
      <c r="J96" s="400" t="s">
        <v>615</v>
      </c>
      <c r="L96" s="273">
        <f>I53-E53</f>
        <v>270</v>
      </c>
      <c r="M96" s="217" t="s">
        <v>177</v>
      </c>
      <c r="N96" s="217">
        <v>2800</v>
      </c>
      <c r="O96" s="217">
        <v>4105</v>
      </c>
      <c r="P96" s="217">
        <f>N96+O96</f>
        <v>6905</v>
      </c>
      <c r="Q96" s="217">
        <f t="shared" si="13"/>
        <v>6910</v>
      </c>
      <c r="S96" s="217">
        <f>N96+200</f>
        <v>3000</v>
      </c>
      <c r="T96" s="217">
        <v>4173.0128100000002</v>
      </c>
      <c r="U96" s="217">
        <f t="shared" si="14"/>
        <v>7173.0128100000002</v>
      </c>
      <c r="V96" s="217">
        <f t="shared" si="15"/>
        <v>7180</v>
      </c>
    </row>
    <row r="97" spans="1:23" ht="15" customHeight="1">
      <c r="A97" s="194"/>
      <c r="B97" s="841"/>
      <c r="C97" s="195" t="s">
        <v>70</v>
      </c>
      <c r="D97" s="94" t="s">
        <v>505</v>
      </c>
      <c r="E97" s="400">
        <v>1420</v>
      </c>
      <c r="F97" s="95" t="s">
        <v>581</v>
      </c>
      <c r="G97" s="96">
        <f>E97+25</f>
        <v>1445</v>
      </c>
      <c r="H97" s="94" t="s">
        <v>506</v>
      </c>
      <c r="I97" s="400">
        <v>1520</v>
      </c>
      <c r="J97" s="400" t="s">
        <v>615</v>
      </c>
      <c r="L97" s="273">
        <f>I54-E54</f>
        <v>270</v>
      </c>
      <c r="M97" s="217" t="s">
        <v>178</v>
      </c>
      <c r="N97" s="217">
        <v>3400</v>
      </c>
      <c r="O97" s="217">
        <v>5268</v>
      </c>
      <c r="P97" s="217">
        <f>N97+O97</f>
        <v>8668</v>
      </c>
      <c r="Q97" s="217">
        <f t="shared" si="13"/>
        <v>8670</v>
      </c>
      <c r="S97" s="217">
        <f>N97+200</f>
        <v>3600</v>
      </c>
      <c r="T97" s="217">
        <v>5335.9425060000003</v>
      </c>
      <c r="U97" s="217">
        <f t="shared" si="14"/>
        <v>8935.9425059999994</v>
      </c>
      <c r="V97" s="217">
        <f t="shared" si="15"/>
        <v>8940</v>
      </c>
    </row>
    <row r="98" spans="1:23" ht="15" customHeight="1">
      <c r="A98" s="194"/>
      <c r="B98" s="841"/>
      <c r="C98" s="195" t="s">
        <v>75</v>
      </c>
      <c r="D98" s="94" t="s">
        <v>507</v>
      </c>
      <c r="E98" s="400">
        <v>1570</v>
      </c>
      <c r="F98" s="95" t="s">
        <v>582</v>
      </c>
      <c r="G98" s="96">
        <f>E98+25</f>
        <v>1595</v>
      </c>
      <c r="H98" s="94" t="s">
        <v>508</v>
      </c>
      <c r="I98" s="400">
        <v>1680</v>
      </c>
      <c r="J98" s="400" t="s">
        <v>615</v>
      </c>
      <c r="L98" s="273">
        <f>I55-E55</f>
        <v>0</v>
      </c>
      <c r="Q98" s="217">
        <f t="shared" si="13"/>
        <v>0</v>
      </c>
      <c r="V98" s="217">
        <f t="shared" si="15"/>
        <v>0</v>
      </c>
    </row>
    <row r="99" spans="1:23" ht="12.75" customHeight="1">
      <c r="A99" s="627" t="s">
        <v>877</v>
      </c>
      <c r="B99" s="841"/>
      <c r="C99" s="195" t="s">
        <v>76</v>
      </c>
      <c r="D99" s="94" t="s">
        <v>509</v>
      </c>
      <c r="E99" s="400">
        <v>1740</v>
      </c>
      <c r="F99" s="95" t="s">
        <v>583</v>
      </c>
      <c r="G99" s="96">
        <f>E99+25</f>
        <v>1765</v>
      </c>
      <c r="H99" s="94" t="s">
        <v>510</v>
      </c>
      <c r="I99" s="400">
        <v>1840</v>
      </c>
      <c r="J99" s="400" t="s">
        <v>615</v>
      </c>
      <c r="L99" s="273" t="e">
        <f>#REF!-#REF!</f>
        <v>#REF!</v>
      </c>
      <c r="M99" s="459" t="s">
        <v>214</v>
      </c>
      <c r="N99" s="459">
        <v>0</v>
      </c>
      <c r="O99" s="459">
        <v>649</v>
      </c>
      <c r="P99" s="459">
        <f>N99+O99</f>
        <v>649</v>
      </c>
      <c r="Q99" s="459">
        <f t="shared" si="13"/>
        <v>650</v>
      </c>
      <c r="V99" s="217">
        <f t="shared" si="15"/>
        <v>0</v>
      </c>
    </row>
    <row r="100" spans="1:23" ht="12.75" customHeight="1">
      <c r="A100" s="627" t="s">
        <v>878</v>
      </c>
      <c r="B100" s="841" t="s">
        <v>456</v>
      </c>
      <c r="C100" s="195" t="s">
        <v>71</v>
      </c>
      <c r="D100" s="94" t="s">
        <v>511</v>
      </c>
      <c r="E100" s="400">
        <v>1990</v>
      </c>
      <c r="F100" s="95" t="s">
        <v>584</v>
      </c>
      <c r="G100" s="96">
        <f>E100+35</f>
        <v>2025</v>
      </c>
      <c r="H100" s="94" t="s">
        <v>512</v>
      </c>
      <c r="I100" s="400">
        <v>2090</v>
      </c>
      <c r="J100" s="400" t="s">
        <v>616</v>
      </c>
      <c r="L100" s="273" t="e">
        <f>#REF!-#REF!</f>
        <v>#REF!</v>
      </c>
      <c r="M100" s="459" t="s">
        <v>80</v>
      </c>
      <c r="N100" s="459">
        <v>60</v>
      </c>
      <c r="O100" s="459">
        <v>649</v>
      </c>
      <c r="P100" s="459">
        <f t="shared" ref="P100:P113" si="16">N100+O100</f>
        <v>709</v>
      </c>
      <c r="Q100" s="459">
        <f t="shared" si="13"/>
        <v>710</v>
      </c>
      <c r="V100" s="217">
        <f t="shared" si="15"/>
        <v>0</v>
      </c>
    </row>
    <row r="101" spans="1:23" ht="15" customHeight="1">
      <c r="A101" s="194"/>
      <c r="B101" s="841"/>
      <c r="C101" s="195" t="s">
        <v>72</v>
      </c>
      <c r="D101" s="94" t="s">
        <v>513</v>
      </c>
      <c r="E101" s="400">
        <v>2190</v>
      </c>
      <c r="F101" s="95" t="s">
        <v>585</v>
      </c>
      <c r="G101" s="96">
        <f>E101+35</f>
        <v>2225</v>
      </c>
      <c r="H101" s="94" t="s">
        <v>514</v>
      </c>
      <c r="I101" s="400">
        <v>2290</v>
      </c>
      <c r="J101" s="400" t="s">
        <v>616</v>
      </c>
      <c r="L101" s="273" t="e">
        <f>#REF!-#REF!</f>
        <v>#REF!</v>
      </c>
      <c r="M101" s="217" t="s">
        <v>118</v>
      </c>
      <c r="N101" s="217">
        <v>90</v>
      </c>
      <c r="O101" s="217">
        <v>649</v>
      </c>
      <c r="P101" s="217">
        <f t="shared" si="16"/>
        <v>739</v>
      </c>
      <c r="Q101" s="217">
        <f t="shared" si="13"/>
        <v>740</v>
      </c>
      <c r="V101" s="217">
        <f t="shared" si="15"/>
        <v>0</v>
      </c>
    </row>
    <row r="102" spans="1:23" ht="15" customHeight="1">
      <c r="A102" s="194"/>
      <c r="B102" s="841"/>
      <c r="C102" s="195" t="s">
        <v>77</v>
      </c>
      <c r="D102" s="94" t="s">
        <v>515</v>
      </c>
      <c r="E102" s="400">
        <v>2420</v>
      </c>
      <c r="F102" s="95" t="s">
        <v>586</v>
      </c>
      <c r="G102" s="96">
        <f>E102+35</f>
        <v>2455</v>
      </c>
      <c r="H102" s="94" t="s">
        <v>516</v>
      </c>
      <c r="I102" s="400">
        <v>2520</v>
      </c>
      <c r="J102" s="400" t="s">
        <v>616</v>
      </c>
      <c r="L102" s="273" t="e">
        <f t="shared" ref="L102:L113" si="17">I56-E56</f>
        <v>#VALUE!</v>
      </c>
      <c r="M102" s="217" t="s">
        <v>119</v>
      </c>
      <c r="N102" s="217">
        <v>155</v>
      </c>
      <c r="O102" s="217">
        <v>649</v>
      </c>
      <c r="P102" s="217">
        <f t="shared" si="16"/>
        <v>804</v>
      </c>
      <c r="Q102" s="217">
        <f t="shared" si="13"/>
        <v>810</v>
      </c>
      <c r="R102" s="280">
        <v>850</v>
      </c>
      <c r="V102" s="217">
        <f t="shared" si="15"/>
        <v>0</v>
      </c>
    </row>
    <row r="103" spans="1:23" ht="15" customHeight="1">
      <c r="A103" s="194"/>
      <c r="B103" s="196" t="s">
        <v>76</v>
      </c>
      <c r="C103" s="195" t="s">
        <v>74</v>
      </c>
      <c r="D103" s="94" t="s">
        <v>517</v>
      </c>
      <c r="E103" s="400">
        <v>2980</v>
      </c>
      <c r="F103" s="95" t="s">
        <v>587</v>
      </c>
      <c r="G103" s="96">
        <f>E103+40</f>
        <v>3020</v>
      </c>
      <c r="H103" s="94" t="s">
        <v>518</v>
      </c>
      <c r="I103" s="400">
        <v>3110</v>
      </c>
      <c r="J103" s="400" t="s">
        <v>617</v>
      </c>
      <c r="L103" s="273" t="e">
        <f t="shared" si="17"/>
        <v>#VALUE!</v>
      </c>
      <c r="M103" s="217" t="s">
        <v>117</v>
      </c>
      <c r="N103" s="217">
        <v>245</v>
      </c>
      <c r="O103" s="217">
        <v>719</v>
      </c>
      <c r="P103" s="217">
        <f t="shared" si="16"/>
        <v>964</v>
      </c>
      <c r="Q103" s="217">
        <f t="shared" si="13"/>
        <v>970</v>
      </c>
      <c r="V103" s="217">
        <f t="shared" si="15"/>
        <v>0</v>
      </c>
    </row>
    <row r="104" spans="1:23" ht="15.75" customHeight="1" thickBot="1">
      <c r="A104" s="194"/>
      <c r="B104" s="196" t="s">
        <v>117</v>
      </c>
      <c r="C104" s="460" t="s">
        <v>78</v>
      </c>
      <c r="D104" s="461" t="s">
        <v>519</v>
      </c>
      <c r="E104" s="462">
        <v>3430</v>
      </c>
      <c r="F104" s="463" t="s">
        <v>588</v>
      </c>
      <c r="G104" s="464">
        <f>E104+50</f>
        <v>3480</v>
      </c>
      <c r="H104" s="461" t="s">
        <v>520</v>
      </c>
      <c r="I104" s="462">
        <v>3550</v>
      </c>
      <c r="J104" s="462" t="s">
        <v>618</v>
      </c>
      <c r="L104" s="273">
        <f t="shared" si="17"/>
        <v>155</v>
      </c>
      <c r="M104" s="217" t="s">
        <v>79</v>
      </c>
      <c r="N104" s="217">
        <v>350</v>
      </c>
      <c r="O104" s="217">
        <v>719</v>
      </c>
      <c r="P104" s="217">
        <f t="shared" si="16"/>
        <v>1069</v>
      </c>
      <c r="Q104" s="217">
        <f t="shared" si="13"/>
        <v>1070</v>
      </c>
      <c r="S104" s="217">
        <f>N104+20</f>
        <v>370</v>
      </c>
      <c r="T104" s="217">
        <v>800</v>
      </c>
      <c r="U104" s="217">
        <f>S104+T104</f>
        <v>1170</v>
      </c>
      <c r="V104" s="217">
        <f t="shared" si="15"/>
        <v>1170</v>
      </c>
      <c r="W104" s="280">
        <v>1225</v>
      </c>
    </row>
    <row r="105" spans="1:23" ht="15" customHeight="1">
      <c r="A105" s="194"/>
      <c r="B105" s="845" t="s">
        <v>457</v>
      </c>
      <c r="C105" s="479" t="s">
        <v>175</v>
      </c>
      <c r="D105" s="472" t="s">
        <v>521</v>
      </c>
      <c r="E105" s="116">
        <v>7120</v>
      </c>
      <c r="F105" s="473" t="s">
        <v>592</v>
      </c>
      <c r="G105" s="474">
        <f>E105+100</f>
        <v>7220</v>
      </c>
      <c r="H105" s="472" t="s">
        <v>522</v>
      </c>
      <c r="I105" s="116">
        <v>7740</v>
      </c>
      <c r="J105" s="95" t="s">
        <v>726</v>
      </c>
      <c r="L105" s="273">
        <f t="shared" si="17"/>
        <v>100</v>
      </c>
      <c r="M105" s="217" t="s">
        <v>81</v>
      </c>
      <c r="N105" s="217">
        <v>470</v>
      </c>
      <c r="O105" s="217">
        <v>719</v>
      </c>
      <c r="P105" s="217">
        <f t="shared" si="16"/>
        <v>1189</v>
      </c>
      <c r="Q105" s="217">
        <f t="shared" si="13"/>
        <v>1190</v>
      </c>
      <c r="S105" s="217">
        <f>N105+20</f>
        <v>490</v>
      </c>
      <c r="T105" s="217">
        <v>800</v>
      </c>
      <c r="U105" s="217">
        <f t="shared" ref="U105:U113" si="18">S105+T105</f>
        <v>1290</v>
      </c>
      <c r="V105" s="217">
        <f t="shared" si="15"/>
        <v>1290</v>
      </c>
    </row>
    <row r="106" spans="1:23" ht="15" customHeight="1">
      <c r="A106" s="194"/>
      <c r="B106" s="841"/>
      <c r="C106" s="115" t="s">
        <v>176</v>
      </c>
      <c r="D106" s="465" t="s">
        <v>523</v>
      </c>
      <c r="E106" s="202">
        <v>8020</v>
      </c>
      <c r="F106" s="466" t="s">
        <v>589</v>
      </c>
      <c r="G106" s="467">
        <f>E106+100</f>
        <v>8120</v>
      </c>
      <c r="H106" s="465" t="s">
        <v>524</v>
      </c>
      <c r="I106" s="202">
        <v>8640</v>
      </c>
      <c r="J106" s="95" t="s">
        <v>726</v>
      </c>
      <c r="L106" s="273">
        <f t="shared" si="17"/>
        <v>100</v>
      </c>
      <c r="M106" s="217" t="s">
        <v>70</v>
      </c>
      <c r="N106" s="217">
        <v>610</v>
      </c>
      <c r="O106" s="217">
        <v>719</v>
      </c>
      <c r="P106" s="217">
        <f t="shared" si="16"/>
        <v>1329</v>
      </c>
      <c r="Q106" s="217">
        <f t="shared" si="13"/>
        <v>1330</v>
      </c>
      <c r="S106" s="217">
        <f>N106+20</f>
        <v>630</v>
      </c>
      <c r="T106" s="217">
        <v>800</v>
      </c>
      <c r="U106" s="217">
        <f t="shared" si="18"/>
        <v>1430</v>
      </c>
      <c r="V106" s="217">
        <f t="shared" si="15"/>
        <v>1430</v>
      </c>
    </row>
    <row r="107" spans="1:23" ht="15" customHeight="1">
      <c r="A107" s="194"/>
      <c r="B107" s="841"/>
      <c r="C107" s="115" t="s">
        <v>177</v>
      </c>
      <c r="D107" s="465" t="s">
        <v>525</v>
      </c>
      <c r="E107" s="202">
        <v>8720</v>
      </c>
      <c r="F107" s="466" t="s">
        <v>590</v>
      </c>
      <c r="G107" s="467">
        <f>E107+100</f>
        <v>8820</v>
      </c>
      <c r="H107" s="465" t="s">
        <v>526</v>
      </c>
      <c r="I107" s="202">
        <v>9440</v>
      </c>
      <c r="J107" s="95" t="s">
        <v>726</v>
      </c>
      <c r="L107" s="273">
        <f t="shared" si="17"/>
        <v>110</v>
      </c>
      <c r="M107" s="217" t="s">
        <v>75</v>
      </c>
      <c r="N107" s="217">
        <v>760</v>
      </c>
      <c r="O107" s="217">
        <v>719</v>
      </c>
      <c r="P107" s="217">
        <f t="shared" si="16"/>
        <v>1479</v>
      </c>
      <c r="Q107" s="217">
        <f t="shared" si="13"/>
        <v>1480</v>
      </c>
      <c r="S107" s="217">
        <f>N107+25</f>
        <v>785</v>
      </c>
      <c r="T107" s="217">
        <v>800</v>
      </c>
      <c r="U107" s="217">
        <f t="shared" si="18"/>
        <v>1585</v>
      </c>
      <c r="V107" s="217">
        <f t="shared" si="15"/>
        <v>1590</v>
      </c>
    </row>
    <row r="108" spans="1:23" ht="15" customHeight="1">
      <c r="A108" s="194"/>
      <c r="B108" s="196" t="s">
        <v>176</v>
      </c>
      <c r="C108" s="115" t="s">
        <v>178</v>
      </c>
      <c r="D108" s="465" t="s">
        <v>527</v>
      </c>
      <c r="E108" s="202">
        <v>11120</v>
      </c>
      <c r="F108" s="466" t="s">
        <v>591</v>
      </c>
      <c r="G108" s="467">
        <f>E108+100</f>
        <v>11220</v>
      </c>
      <c r="H108" s="465" t="s">
        <v>528</v>
      </c>
      <c r="I108" s="202">
        <v>12000</v>
      </c>
      <c r="J108" s="95" t="s">
        <v>726</v>
      </c>
      <c r="L108" s="273">
        <f t="shared" si="17"/>
        <v>100</v>
      </c>
      <c r="M108" s="217" t="s">
        <v>76</v>
      </c>
      <c r="N108" s="217">
        <v>925</v>
      </c>
      <c r="O108" s="217">
        <v>719</v>
      </c>
      <c r="P108" s="217">
        <f t="shared" si="16"/>
        <v>1644</v>
      </c>
      <c r="Q108" s="217">
        <f t="shared" si="13"/>
        <v>1650</v>
      </c>
      <c r="S108" s="217">
        <f>N108+25</f>
        <v>950</v>
      </c>
      <c r="T108" s="217">
        <v>800</v>
      </c>
      <c r="U108" s="217">
        <f t="shared" si="18"/>
        <v>1750</v>
      </c>
      <c r="V108" s="217">
        <f t="shared" si="15"/>
        <v>1750</v>
      </c>
    </row>
    <row r="109" spans="1:23" ht="15.75" customHeight="1" thickBot="1">
      <c r="A109" s="199"/>
      <c r="B109" s="439"/>
      <c r="C109" s="460"/>
      <c r="D109" s="461"/>
      <c r="E109" s="462"/>
      <c r="F109" s="463"/>
      <c r="G109" s="464"/>
      <c r="H109" s="461"/>
      <c r="I109" s="462"/>
      <c r="J109" s="462"/>
      <c r="L109" s="273">
        <f t="shared" si="17"/>
        <v>100</v>
      </c>
      <c r="M109" s="217" t="s">
        <v>71</v>
      </c>
      <c r="N109" s="217">
        <v>1100</v>
      </c>
      <c r="O109" s="217">
        <v>800</v>
      </c>
      <c r="P109" s="217">
        <f t="shared" si="16"/>
        <v>1900</v>
      </c>
      <c r="Q109" s="217">
        <f t="shared" si="13"/>
        <v>1900</v>
      </c>
      <c r="S109" s="217">
        <f>N109+25</f>
        <v>1125</v>
      </c>
      <c r="T109" s="217">
        <v>867</v>
      </c>
      <c r="U109" s="217">
        <f t="shared" si="18"/>
        <v>1992</v>
      </c>
      <c r="V109" s="217">
        <f t="shared" si="15"/>
        <v>2000</v>
      </c>
    </row>
    <row r="110" spans="1:23" ht="13.5" customHeight="1">
      <c r="A110" s="192"/>
      <c r="B110" s="843" t="s">
        <v>71</v>
      </c>
      <c r="C110" s="94" t="s">
        <v>118</v>
      </c>
      <c r="D110" s="94" t="s">
        <v>498</v>
      </c>
      <c r="E110" s="400">
        <v>800</v>
      </c>
      <c r="F110" s="95" t="s">
        <v>726</v>
      </c>
      <c r="G110" s="95" t="s">
        <v>726</v>
      </c>
      <c r="H110" s="95" t="s">
        <v>726</v>
      </c>
      <c r="I110" s="95" t="s">
        <v>726</v>
      </c>
      <c r="J110" s="400" t="s">
        <v>613</v>
      </c>
      <c r="L110" s="273">
        <f t="shared" si="17"/>
        <v>100</v>
      </c>
      <c r="M110" s="217" t="s">
        <v>72</v>
      </c>
      <c r="N110" s="217">
        <v>1300</v>
      </c>
      <c r="O110" s="217">
        <v>800</v>
      </c>
      <c r="P110" s="217">
        <f t="shared" si="16"/>
        <v>2100</v>
      </c>
      <c r="Q110" s="217">
        <f t="shared" si="13"/>
        <v>2100</v>
      </c>
      <c r="S110" s="217">
        <f>N110+30</f>
        <v>1330</v>
      </c>
      <c r="T110" s="217">
        <v>867</v>
      </c>
      <c r="U110" s="217">
        <f t="shared" si="18"/>
        <v>2197</v>
      </c>
      <c r="V110" s="217">
        <f t="shared" si="15"/>
        <v>2200</v>
      </c>
    </row>
    <row r="111" spans="1:23" ht="15" customHeight="1">
      <c r="A111" s="194"/>
      <c r="B111" s="844"/>
      <c r="C111" s="94" t="s">
        <v>119</v>
      </c>
      <c r="D111" s="94" t="s">
        <v>499</v>
      </c>
      <c r="E111" s="400">
        <v>860</v>
      </c>
      <c r="F111" s="95" t="s">
        <v>726</v>
      </c>
      <c r="G111" s="95" t="s">
        <v>726</v>
      </c>
      <c r="H111" s="95" t="s">
        <v>726</v>
      </c>
      <c r="I111" s="95" t="s">
        <v>726</v>
      </c>
      <c r="J111" s="400" t="s">
        <v>613</v>
      </c>
      <c r="L111" s="273">
        <f t="shared" si="17"/>
        <v>100</v>
      </c>
      <c r="M111" s="217" t="s">
        <v>77</v>
      </c>
      <c r="N111" s="217">
        <v>1525</v>
      </c>
      <c r="O111" s="217">
        <v>800</v>
      </c>
      <c r="P111" s="217">
        <f t="shared" si="16"/>
        <v>2325</v>
      </c>
      <c r="Q111" s="217">
        <f t="shared" si="13"/>
        <v>2330</v>
      </c>
      <c r="S111" s="217">
        <f>N111+30</f>
        <v>1555</v>
      </c>
      <c r="T111" s="217">
        <v>867</v>
      </c>
      <c r="U111" s="217">
        <f t="shared" si="18"/>
        <v>2422</v>
      </c>
      <c r="V111" s="217">
        <f t="shared" si="15"/>
        <v>2430</v>
      </c>
    </row>
    <row r="112" spans="1:23" ht="15" customHeight="1">
      <c r="A112" s="194"/>
      <c r="B112" s="841" t="s">
        <v>81</v>
      </c>
      <c r="C112" s="94" t="s">
        <v>117</v>
      </c>
      <c r="D112" s="94" t="s">
        <v>500</v>
      </c>
      <c r="E112" s="400">
        <v>970</v>
      </c>
      <c r="F112" s="95" t="s">
        <v>726</v>
      </c>
      <c r="G112" s="95" t="s">
        <v>726</v>
      </c>
      <c r="H112" s="95" t="s">
        <v>726</v>
      </c>
      <c r="I112" s="95" t="s">
        <v>726</v>
      </c>
      <c r="J112" s="400" t="s">
        <v>614</v>
      </c>
      <c r="L112" s="273">
        <f t="shared" si="17"/>
        <v>140</v>
      </c>
      <c r="M112" s="217" t="s">
        <v>74</v>
      </c>
      <c r="N112" s="217">
        <v>1900</v>
      </c>
      <c r="O112" s="217">
        <v>980</v>
      </c>
      <c r="P112" s="217">
        <f t="shared" si="16"/>
        <v>2880</v>
      </c>
      <c r="Q112" s="217">
        <f t="shared" si="13"/>
        <v>2880</v>
      </c>
      <c r="S112" s="217">
        <f>N112+50</f>
        <v>1950</v>
      </c>
      <c r="T112" s="217">
        <v>1060.170822</v>
      </c>
      <c r="U112" s="217">
        <f t="shared" si="18"/>
        <v>3010.170822</v>
      </c>
      <c r="V112" s="217">
        <f t="shared" si="15"/>
        <v>3020</v>
      </c>
    </row>
    <row r="113" spans="1:22" ht="15" customHeight="1">
      <c r="A113" s="194"/>
      <c r="B113" s="841"/>
      <c r="C113" s="94" t="s">
        <v>79</v>
      </c>
      <c r="D113" s="94" t="s">
        <v>501</v>
      </c>
      <c r="E113" s="400">
        <v>1030</v>
      </c>
      <c r="F113" s="95" t="s">
        <v>726</v>
      </c>
      <c r="G113" s="95" t="s">
        <v>726</v>
      </c>
      <c r="H113" s="95" t="s">
        <v>726</v>
      </c>
      <c r="I113" s="95" t="s">
        <v>726</v>
      </c>
      <c r="J113" s="400" t="s">
        <v>614</v>
      </c>
      <c r="L113" s="273">
        <f t="shared" si="17"/>
        <v>120</v>
      </c>
      <c r="M113" s="217" t="s">
        <v>78</v>
      </c>
      <c r="N113" s="217">
        <v>2250</v>
      </c>
      <c r="O113" s="217">
        <v>1083</v>
      </c>
      <c r="P113" s="217">
        <f t="shared" si="16"/>
        <v>3333</v>
      </c>
      <c r="Q113" s="217">
        <f t="shared" si="13"/>
        <v>3340</v>
      </c>
      <c r="S113" s="217">
        <f>N113+50</f>
        <v>2300</v>
      </c>
      <c r="T113" s="217">
        <v>1152.90444</v>
      </c>
      <c r="U113" s="217">
        <f t="shared" si="18"/>
        <v>3452.9044400000002</v>
      </c>
      <c r="V113" s="217">
        <f t="shared" si="15"/>
        <v>3460</v>
      </c>
    </row>
    <row r="114" spans="1:22" ht="15" customHeight="1">
      <c r="A114" s="194"/>
      <c r="B114" s="841" t="s">
        <v>81</v>
      </c>
      <c r="C114" s="94" t="s">
        <v>81</v>
      </c>
      <c r="D114" s="94" t="s">
        <v>503</v>
      </c>
      <c r="E114" s="400">
        <v>1120</v>
      </c>
      <c r="F114" s="95" t="s">
        <v>726</v>
      </c>
      <c r="G114" s="95" t="s">
        <v>726</v>
      </c>
      <c r="H114" s="95" t="s">
        <v>726</v>
      </c>
      <c r="I114" s="95" t="s">
        <v>726</v>
      </c>
      <c r="J114" s="400" t="s">
        <v>615</v>
      </c>
      <c r="L114" s="273" t="e">
        <f>#REF!-#REF!</f>
        <v>#REF!</v>
      </c>
      <c r="Q114" s="217">
        <f t="shared" si="13"/>
        <v>0</v>
      </c>
    </row>
    <row r="115" spans="1:22" ht="15" customHeight="1">
      <c r="A115" s="194"/>
      <c r="B115" s="841"/>
      <c r="C115" s="94" t="s">
        <v>70</v>
      </c>
      <c r="D115" s="94" t="s">
        <v>505</v>
      </c>
      <c r="E115" s="400">
        <v>1210</v>
      </c>
      <c r="F115" s="95" t="s">
        <v>581</v>
      </c>
      <c r="G115" s="96">
        <f>E115+25</f>
        <v>1235</v>
      </c>
      <c r="H115" s="94" t="s">
        <v>506</v>
      </c>
      <c r="I115" s="400">
        <v>1350</v>
      </c>
      <c r="J115" s="400" t="s">
        <v>615</v>
      </c>
      <c r="L115" s="273">
        <f>I68-E68</f>
        <v>160</v>
      </c>
      <c r="M115" s="217" t="s">
        <v>175</v>
      </c>
      <c r="N115" s="217">
        <v>2500</v>
      </c>
      <c r="O115" s="217">
        <v>3993</v>
      </c>
      <c r="P115" s="217">
        <f>N115+O115</f>
        <v>6493</v>
      </c>
      <c r="Q115" s="217">
        <f t="shared" si="13"/>
        <v>6500</v>
      </c>
      <c r="S115" s="217">
        <f>N115+100</f>
        <v>2600</v>
      </c>
      <c r="T115" s="217">
        <v>4060</v>
      </c>
      <c r="U115" s="217">
        <f>S115+T115</f>
        <v>6660</v>
      </c>
      <c r="V115" s="217">
        <f t="shared" si="15"/>
        <v>6660</v>
      </c>
    </row>
    <row r="116" spans="1:22" ht="15" customHeight="1">
      <c r="A116" s="194"/>
      <c r="B116" s="841"/>
      <c r="C116" s="94" t="s">
        <v>75</v>
      </c>
      <c r="D116" s="94" t="s">
        <v>507</v>
      </c>
      <c r="E116" s="400">
        <v>1320</v>
      </c>
      <c r="F116" s="95" t="s">
        <v>582</v>
      </c>
      <c r="G116" s="96">
        <f>E116+25</f>
        <v>1345</v>
      </c>
      <c r="H116" s="94" t="s">
        <v>508</v>
      </c>
      <c r="I116" s="400">
        <v>1430</v>
      </c>
      <c r="J116" s="400" t="s">
        <v>615</v>
      </c>
      <c r="L116" s="273">
        <f>I69-E69</f>
        <v>160</v>
      </c>
      <c r="M116" s="217" t="s">
        <v>176</v>
      </c>
      <c r="N116" s="217">
        <v>3400</v>
      </c>
      <c r="O116" s="217">
        <v>3993</v>
      </c>
      <c r="P116" s="217">
        <f>N116+O116</f>
        <v>7393</v>
      </c>
      <c r="Q116" s="217">
        <f t="shared" si="13"/>
        <v>7400</v>
      </c>
      <c r="S116" s="217">
        <f>N116+100</f>
        <v>3500</v>
      </c>
      <c r="T116" s="217">
        <v>4060</v>
      </c>
      <c r="U116" s="217">
        <f>S116+T116</f>
        <v>7560</v>
      </c>
      <c r="V116" s="217">
        <f t="shared" si="15"/>
        <v>7560</v>
      </c>
    </row>
    <row r="117" spans="1:22" ht="15" customHeight="1">
      <c r="A117" s="627" t="s">
        <v>879</v>
      </c>
      <c r="B117" s="841"/>
      <c r="C117" s="94" t="s">
        <v>76</v>
      </c>
      <c r="D117" s="94" t="s">
        <v>509</v>
      </c>
      <c r="E117" s="400">
        <v>1430</v>
      </c>
      <c r="F117" s="95" t="s">
        <v>583</v>
      </c>
      <c r="G117" s="96">
        <f>E117+25</f>
        <v>1455</v>
      </c>
      <c r="H117" s="94" t="s">
        <v>510</v>
      </c>
      <c r="I117" s="400">
        <v>1540</v>
      </c>
      <c r="J117" s="400" t="s">
        <v>615</v>
      </c>
      <c r="L117" s="273">
        <f>I70-E70</f>
        <v>260</v>
      </c>
      <c r="M117" s="217" t="s">
        <v>177</v>
      </c>
      <c r="N117" s="217">
        <v>4100</v>
      </c>
      <c r="O117" s="217">
        <v>3993</v>
      </c>
      <c r="P117" s="217">
        <f>N117+O117</f>
        <v>8093</v>
      </c>
      <c r="Q117" s="217">
        <f t="shared" si="13"/>
        <v>8100</v>
      </c>
      <c r="S117" s="217">
        <f>N117+200</f>
        <v>4300</v>
      </c>
      <c r="T117" s="217">
        <v>4060</v>
      </c>
      <c r="U117" s="217">
        <f>S117+T117</f>
        <v>8360</v>
      </c>
      <c r="V117" s="217">
        <f t="shared" si="15"/>
        <v>8360</v>
      </c>
    </row>
    <row r="118" spans="1:22" ht="15" customHeight="1">
      <c r="A118" s="628" t="s">
        <v>880</v>
      </c>
      <c r="B118" s="841" t="s">
        <v>456</v>
      </c>
      <c r="C118" s="94" t="s">
        <v>71</v>
      </c>
      <c r="D118" s="94" t="s">
        <v>511</v>
      </c>
      <c r="E118" s="400">
        <v>1640</v>
      </c>
      <c r="F118" s="95" t="s">
        <v>584</v>
      </c>
      <c r="G118" s="96">
        <f>E118+35</f>
        <v>1675</v>
      </c>
      <c r="H118" s="94" t="s">
        <v>512</v>
      </c>
      <c r="I118" s="400">
        <v>1740</v>
      </c>
      <c r="J118" s="400" t="s">
        <v>616</v>
      </c>
      <c r="L118" s="273">
        <f>I71-E71</f>
        <v>690</v>
      </c>
      <c r="M118" s="217" t="s">
        <v>178</v>
      </c>
      <c r="N118" s="217">
        <v>5000</v>
      </c>
      <c r="O118" s="217">
        <v>4433.6694660000003</v>
      </c>
      <c r="P118" s="217">
        <f>N118+O118</f>
        <v>9433.6694659999994</v>
      </c>
      <c r="Q118" s="217">
        <f t="shared" si="13"/>
        <v>9440</v>
      </c>
      <c r="S118" s="217">
        <f>N118+200</f>
        <v>5200</v>
      </c>
      <c r="T118" s="217">
        <v>4927.4133240000001</v>
      </c>
      <c r="U118" s="217">
        <f>S118+T118</f>
        <v>10127.413324000001</v>
      </c>
      <c r="V118" s="217">
        <f t="shared" si="15"/>
        <v>10130</v>
      </c>
    </row>
    <row r="119" spans="1:22" ht="15" customHeight="1">
      <c r="A119" s="194"/>
      <c r="B119" s="841"/>
      <c r="C119" s="94" t="s">
        <v>72</v>
      </c>
      <c r="D119" s="94" t="s">
        <v>513</v>
      </c>
      <c r="E119" s="400">
        <v>1780</v>
      </c>
      <c r="F119" s="95" t="s">
        <v>585</v>
      </c>
      <c r="G119" s="96">
        <f>E119+35</f>
        <v>1815</v>
      </c>
      <c r="H119" s="94" t="s">
        <v>514</v>
      </c>
      <c r="I119" s="400">
        <v>1890</v>
      </c>
      <c r="J119" s="400" t="s">
        <v>616</v>
      </c>
      <c r="L119" s="273">
        <f>I72-E72</f>
        <v>0</v>
      </c>
      <c r="Q119" s="217">
        <f t="shared" si="13"/>
        <v>0</v>
      </c>
      <c r="V119" s="217">
        <f t="shared" si="15"/>
        <v>0</v>
      </c>
    </row>
    <row r="120" spans="1:22" ht="15" customHeight="1">
      <c r="A120" s="194"/>
      <c r="B120" s="841"/>
      <c r="C120" s="94" t="s">
        <v>77</v>
      </c>
      <c r="D120" s="94" t="s">
        <v>515</v>
      </c>
      <c r="E120" s="400">
        <v>1940</v>
      </c>
      <c r="F120" s="95" t="s">
        <v>586</v>
      </c>
      <c r="G120" s="96">
        <f>E120+35</f>
        <v>1975</v>
      </c>
      <c r="H120" s="94" t="s">
        <v>516</v>
      </c>
      <c r="I120" s="400">
        <v>2050</v>
      </c>
      <c r="J120" s="400" t="s">
        <v>616</v>
      </c>
      <c r="L120" s="273" t="e">
        <f>#REF!-#REF!</f>
        <v>#REF!</v>
      </c>
      <c r="M120" s="217" t="s">
        <v>214</v>
      </c>
      <c r="N120" s="217">
        <v>-70</v>
      </c>
      <c r="O120" s="217">
        <v>727</v>
      </c>
      <c r="P120" s="217">
        <f>N120+O120</f>
        <v>657</v>
      </c>
      <c r="Q120" s="217">
        <f t="shared" si="13"/>
        <v>660</v>
      </c>
      <c r="V120" s="217">
        <f t="shared" si="15"/>
        <v>0</v>
      </c>
    </row>
    <row r="121" spans="1:22" ht="15" customHeight="1">
      <c r="A121" s="194"/>
      <c r="B121" s="196" t="s">
        <v>76</v>
      </c>
      <c r="C121" s="94" t="s">
        <v>74</v>
      </c>
      <c r="D121" s="94" t="s">
        <v>517</v>
      </c>
      <c r="E121" s="400">
        <v>2370</v>
      </c>
      <c r="F121" s="95" t="s">
        <v>587</v>
      </c>
      <c r="G121" s="96">
        <f>E121+40</f>
        <v>2410</v>
      </c>
      <c r="H121" s="94" t="s">
        <v>518</v>
      </c>
      <c r="I121" s="400">
        <v>2500</v>
      </c>
      <c r="J121" s="400" t="s">
        <v>617</v>
      </c>
      <c r="L121" s="273" t="e">
        <f>#REF!-#REF!</f>
        <v>#REF!</v>
      </c>
      <c r="M121" s="217" t="s">
        <v>80</v>
      </c>
      <c r="N121" s="217">
        <v>-30</v>
      </c>
      <c r="O121" s="217">
        <v>727</v>
      </c>
      <c r="P121" s="217">
        <f t="shared" ref="P121:P135" si="19">N121+O121</f>
        <v>697</v>
      </c>
      <c r="Q121" s="217">
        <f t="shared" si="13"/>
        <v>700</v>
      </c>
      <c r="V121" s="217">
        <f t="shared" si="15"/>
        <v>0</v>
      </c>
    </row>
    <row r="122" spans="1:22" ht="15" customHeight="1" thickBot="1">
      <c r="A122" s="194"/>
      <c r="B122" s="197" t="s">
        <v>117</v>
      </c>
      <c r="C122" s="461" t="s">
        <v>78</v>
      </c>
      <c r="D122" s="461" t="s">
        <v>519</v>
      </c>
      <c r="E122" s="462">
        <v>2770</v>
      </c>
      <c r="F122" s="463" t="s">
        <v>588</v>
      </c>
      <c r="G122" s="464">
        <f>E122+50</f>
        <v>2820</v>
      </c>
      <c r="H122" s="461" t="s">
        <v>520</v>
      </c>
      <c r="I122" s="462">
        <v>2890</v>
      </c>
      <c r="J122" s="462" t="s">
        <v>618</v>
      </c>
      <c r="L122" s="273" t="e">
        <f>#REF!-#REF!</f>
        <v>#REF!</v>
      </c>
      <c r="M122" s="217" t="s">
        <v>118</v>
      </c>
      <c r="N122" s="217">
        <v>-10</v>
      </c>
      <c r="O122" s="217">
        <v>727</v>
      </c>
      <c r="P122" s="217">
        <f t="shared" si="19"/>
        <v>717</v>
      </c>
      <c r="Q122" s="217">
        <f t="shared" si="13"/>
        <v>720</v>
      </c>
      <c r="R122" s="280">
        <v>725</v>
      </c>
      <c r="V122" s="217">
        <f t="shared" si="15"/>
        <v>0</v>
      </c>
    </row>
    <row r="123" spans="1:22" ht="15" customHeight="1">
      <c r="A123" s="194"/>
      <c r="B123" s="844" t="s">
        <v>457</v>
      </c>
      <c r="C123" s="475" t="s">
        <v>175</v>
      </c>
      <c r="D123" s="475" t="s">
        <v>521</v>
      </c>
      <c r="E123" s="97">
        <v>5610</v>
      </c>
      <c r="F123" s="476" t="s">
        <v>592</v>
      </c>
      <c r="G123" s="477">
        <f>E123+100</f>
        <v>5710</v>
      </c>
      <c r="H123" s="475" t="s">
        <v>522</v>
      </c>
      <c r="I123" s="97">
        <v>5780</v>
      </c>
      <c r="J123" s="478" t="s">
        <v>726</v>
      </c>
      <c r="L123" s="273" t="e">
        <f>#REF!-#REF!</f>
        <v>#REF!</v>
      </c>
      <c r="M123" s="459" t="s">
        <v>119</v>
      </c>
      <c r="N123" s="459">
        <v>10</v>
      </c>
      <c r="O123" s="217">
        <v>727</v>
      </c>
      <c r="P123" s="459">
        <f t="shared" si="19"/>
        <v>737</v>
      </c>
      <c r="Q123" s="217">
        <f t="shared" si="13"/>
        <v>740</v>
      </c>
      <c r="V123" s="217">
        <f t="shared" si="15"/>
        <v>0</v>
      </c>
    </row>
    <row r="124" spans="1:22" ht="15" customHeight="1">
      <c r="A124" s="194"/>
      <c r="B124" s="841"/>
      <c r="C124" s="465" t="s">
        <v>176</v>
      </c>
      <c r="D124" s="465" t="s">
        <v>523</v>
      </c>
      <c r="E124" s="202">
        <v>6110</v>
      </c>
      <c r="F124" s="466" t="s">
        <v>589</v>
      </c>
      <c r="G124" s="467">
        <f>E124+100</f>
        <v>6210</v>
      </c>
      <c r="H124" s="465" t="s">
        <v>524</v>
      </c>
      <c r="I124" s="202">
        <v>6280</v>
      </c>
      <c r="J124" s="95" t="s">
        <v>726</v>
      </c>
      <c r="L124" s="273" t="e">
        <f>#REF!-#REF!</f>
        <v>#REF!</v>
      </c>
      <c r="M124" s="217" t="s">
        <v>117</v>
      </c>
      <c r="N124" s="217">
        <v>30</v>
      </c>
      <c r="O124" s="217">
        <v>764</v>
      </c>
      <c r="P124" s="217">
        <f t="shared" si="19"/>
        <v>794</v>
      </c>
      <c r="Q124" s="217">
        <f t="shared" si="13"/>
        <v>800</v>
      </c>
      <c r="R124" s="471"/>
      <c r="V124" s="217">
        <f t="shared" si="15"/>
        <v>0</v>
      </c>
    </row>
    <row r="125" spans="1:22" ht="15" customHeight="1">
      <c r="A125" s="194"/>
      <c r="B125" s="841"/>
      <c r="C125" s="465" t="s">
        <v>177</v>
      </c>
      <c r="D125" s="465" t="s">
        <v>525</v>
      </c>
      <c r="E125" s="202">
        <v>6610</v>
      </c>
      <c r="F125" s="466" t="s">
        <v>590</v>
      </c>
      <c r="G125" s="467">
        <f>E125+100</f>
        <v>6710</v>
      </c>
      <c r="H125" s="465" t="s">
        <v>526</v>
      </c>
      <c r="I125" s="202">
        <v>6880</v>
      </c>
      <c r="J125" s="95" t="s">
        <v>726</v>
      </c>
      <c r="L125" s="273" t="e">
        <f>#REF!-#REF!</f>
        <v>#REF!</v>
      </c>
      <c r="M125" s="217" t="s">
        <v>79</v>
      </c>
      <c r="N125" s="217">
        <v>90</v>
      </c>
      <c r="O125" s="217">
        <v>764</v>
      </c>
      <c r="P125" s="217">
        <f t="shared" si="19"/>
        <v>854</v>
      </c>
      <c r="Q125" s="217">
        <f t="shared" si="13"/>
        <v>860</v>
      </c>
      <c r="S125" s="217">
        <f>N125+20</f>
        <v>110</v>
      </c>
      <c r="T125" s="217">
        <v>825</v>
      </c>
      <c r="U125" s="217">
        <f>S125+T125</f>
        <v>935</v>
      </c>
      <c r="V125" s="217">
        <f t="shared" si="15"/>
        <v>940</v>
      </c>
    </row>
    <row r="126" spans="1:22" ht="15" customHeight="1">
      <c r="A126" s="194"/>
      <c r="B126" s="196" t="s">
        <v>176</v>
      </c>
      <c r="C126" s="465" t="s">
        <v>178</v>
      </c>
      <c r="D126" s="465" t="s">
        <v>527</v>
      </c>
      <c r="E126" s="202">
        <v>8380</v>
      </c>
      <c r="F126" s="466" t="s">
        <v>591</v>
      </c>
      <c r="G126" s="467">
        <f>E126+100</f>
        <v>8480</v>
      </c>
      <c r="H126" s="465" t="s">
        <v>528</v>
      </c>
      <c r="I126" s="202">
        <v>8650</v>
      </c>
      <c r="J126" s="95" t="s">
        <v>726</v>
      </c>
      <c r="L126" s="273" t="e">
        <f>#REF!-#REF!</f>
        <v>#REF!</v>
      </c>
      <c r="M126" s="217" t="s">
        <v>81</v>
      </c>
      <c r="N126" s="217">
        <v>175</v>
      </c>
      <c r="O126" s="217">
        <v>764</v>
      </c>
      <c r="P126" s="217">
        <f t="shared" si="19"/>
        <v>939</v>
      </c>
      <c r="Q126" s="217">
        <f t="shared" si="13"/>
        <v>940</v>
      </c>
      <c r="S126" s="217">
        <f>N126+20</f>
        <v>195</v>
      </c>
      <c r="T126" s="217">
        <v>825</v>
      </c>
      <c r="U126" s="217">
        <f t="shared" ref="U126:U135" si="20">S126+T126</f>
        <v>1020</v>
      </c>
      <c r="V126" s="217">
        <f t="shared" si="15"/>
        <v>1020</v>
      </c>
    </row>
    <row r="127" spans="1:22" ht="15.75" customHeight="1" thickBot="1">
      <c r="A127" s="199"/>
      <c r="B127" s="439"/>
      <c r="C127" s="461"/>
      <c r="D127" s="461"/>
      <c r="E127" s="462"/>
      <c r="F127" s="463"/>
      <c r="G127" s="464"/>
      <c r="H127" s="461"/>
      <c r="I127" s="462"/>
      <c r="J127" s="462"/>
      <c r="L127" s="273" t="e">
        <f>#REF!-#REF!</f>
        <v>#REF!</v>
      </c>
      <c r="M127" s="217" t="s">
        <v>70</v>
      </c>
      <c r="N127" s="217">
        <v>245</v>
      </c>
      <c r="O127" s="217">
        <v>764</v>
      </c>
      <c r="P127" s="217">
        <f t="shared" si="19"/>
        <v>1009</v>
      </c>
      <c r="Q127" s="217">
        <f t="shared" si="13"/>
        <v>1010</v>
      </c>
      <c r="S127" s="217">
        <f>N127+20</f>
        <v>265</v>
      </c>
      <c r="T127" s="217">
        <v>825</v>
      </c>
      <c r="U127" s="217">
        <f t="shared" si="20"/>
        <v>1090</v>
      </c>
      <c r="V127" s="217">
        <f t="shared" si="15"/>
        <v>1090</v>
      </c>
    </row>
    <row r="128" spans="1:22" ht="15.75" customHeight="1" thickBot="1">
      <c r="A128" s="846" t="s">
        <v>881</v>
      </c>
      <c r="B128" s="847"/>
      <c r="C128" s="847"/>
      <c r="D128" s="847"/>
      <c r="E128" s="847"/>
      <c r="F128" s="847"/>
      <c r="G128" s="847"/>
      <c r="H128" s="847"/>
      <c r="I128" s="847"/>
      <c r="J128" s="848"/>
      <c r="L128" s="273"/>
    </row>
    <row r="129" spans="1:23" ht="15" customHeight="1">
      <c r="A129" s="192"/>
      <c r="B129" s="841" t="s">
        <v>81</v>
      </c>
      <c r="C129" s="94" t="s">
        <v>117</v>
      </c>
      <c r="D129" s="94" t="s">
        <v>500</v>
      </c>
      <c r="E129" s="400">
        <v>1000</v>
      </c>
      <c r="F129" s="95" t="s">
        <v>726</v>
      </c>
      <c r="G129" s="95" t="s">
        <v>726</v>
      </c>
      <c r="H129" s="95" t="s">
        <v>726</v>
      </c>
      <c r="I129" s="95" t="s">
        <v>726</v>
      </c>
      <c r="J129" s="400" t="s">
        <v>614</v>
      </c>
      <c r="L129" s="273" t="e">
        <f>#REF!-#REF!</f>
        <v>#REF!</v>
      </c>
      <c r="M129" s="217" t="s">
        <v>75</v>
      </c>
      <c r="N129" s="217">
        <v>340</v>
      </c>
      <c r="O129" s="217">
        <v>764</v>
      </c>
      <c r="P129" s="217">
        <f t="shared" si="19"/>
        <v>1104</v>
      </c>
      <c r="Q129" s="217">
        <f t="shared" si="13"/>
        <v>1110</v>
      </c>
      <c r="S129" s="217">
        <f>N129+25</f>
        <v>365</v>
      </c>
      <c r="T129" s="217">
        <v>825</v>
      </c>
      <c r="U129" s="217">
        <f t="shared" si="20"/>
        <v>1190</v>
      </c>
      <c r="V129" s="217">
        <f t="shared" si="15"/>
        <v>1190</v>
      </c>
      <c r="W129" s="280">
        <v>1200</v>
      </c>
    </row>
    <row r="130" spans="1:23" ht="15" customHeight="1">
      <c r="A130" s="194"/>
      <c r="B130" s="841"/>
      <c r="C130" s="94" t="s">
        <v>79</v>
      </c>
      <c r="D130" s="94" t="s">
        <v>501</v>
      </c>
      <c r="E130" s="400">
        <v>1130</v>
      </c>
      <c r="F130" s="95" t="s">
        <v>726</v>
      </c>
      <c r="G130" s="95" t="s">
        <v>726</v>
      </c>
      <c r="H130" s="95" t="s">
        <v>726</v>
      </c>
      <c r="I130" s="95" t="s">
        <v>726</v>
      </c>
      <c r="J130" s="400" t="s">
        <v>614</v>
      </c>
      <c r="L130" s="273" t="e">
        <f>#REF!-#REF!</f>
        <v>#REF!</v>
      </c>
      <c r="M130" s="217" t="s">
        <v>76</v>
      </c>
      <c r="N130" s="217">
        <v>445</v>
      </c>
      <c r="O130" s="217">
        <v>764</v>
      </c>
      <c r="P130" s="217">
        <f t="shared" si="19"/>
        <v>1209</v>
      </c>
      <c r="Q130" s="217">
        <f t="shared" si="13"/>
        <v>1210</v>
      </c>
      <c r="S130" s="217">
        <f>N130+25</f>
        <v>470</v>
      </c>
      <c r="T130" s="217">
        <v>825</v>
      </c>
      <c r="U130" s="217">
        <f t="shared" si="20"/>
        <v>1295</v>
      </c>
      <c r="V130" s="217">
        <f t="shared" si="15"/>
        <v>1300</v>
      </c>
    </row>
    <row r="131" spans="1:23" ht="15" customHeight="1">
      <c r="A131" s="194"/>
      <c r="B131" s="841" t="s">
        <v>81</v>
      </c>
      <c r="C131" s="94" t="s">
        <v>81</v>
      </c>
      <c r="D131" s="94" t="s">
        <v>503</v>
      </c>
      <c r="E131" s="400">
        <v>1280</v>
      </c>
      <c r="F131" s="95" t="s">
        <v>580</v>
      </c>
      <c r="G131" s="96">
        <f>E131+25</f>
        <v>1305</v>
      </c>
      <c r="H131" s="94" t="s">
        <v>504</v>
      </c>
      <c r="I131" s="400">
        <v>1430</v>
      </c>
      <c r="J131" s="400" t="s">
        <v>615</v>
      </c>
      <c r="L131" s="273" t="e">
        <f>#REF!-#REF!</f>
        <v>#REF!</v>
      </c>
      <c r="M131" s="217" t="s">
        <v>71</v>
      </c>
      <c r="N131" s="217">
        <v>555</v>
      </c>
      <c r="O131" s="217">
        <v>805</v>
      </c>
      <c r="P131" s="217">
        <f t="shared" si="19"/>
        <v>1360</v>
      </c>
      <c r="Q131" s="217">
        <f t="shared" si="13"/>
        <v>1360</v>
      </c>
      <c r="S131" s="217">
        <f>N131+25</f>
        <v>580</v>
      </c>
      <c r="T131" s="217">
        <v>887</v>
      </c>
      <c r="U131" s="217">
        <f t="shared" si="20"/>
        <v>1467</v>
      </c>
      <c r="V131" s="217">
        <f t="shared" si="15"/>
        <v>1470</v>
      </c>
      <c r="W131" s="471"/>
    </row>
    <row r="132" spans="1:23" ht="15" customHeight="1">
      <c r="A132" s="194"/>
      <c r="B132" s="841"/>
      <c r="C132" s="94" t="s">
        <v>70</v>
      </c>
      <c r="D132" s="94" t="s">
        <v>505</v>
      </c>
      <c r="E132" s="400">
        <v>1480</v>
      </c>
      <c r="F132" s="95" t="s">
        <v>581</v>
      </c>
      <c r="G132" s="96">
        <f>E132+25</f>
        <v>1505</v>
      </c>
      <c r="H132" s="94" t="s">
        <v>506</v>
      </c>
      <c r="I132" s="400">
        <v>1580</v>
      </c>
      <c r="J132" s="400" t="s">
        <v>615</v>
      </c>
      <c r="L132" s="273" t="e">
        <f>#REF!-#REF!</f>
        <v>#REF!</v>
      </c>
      <c r="M132" s="217" t="s">
        <v>72</v>
      </c>
      <c r="N132" s="217">
        <v>680</v>
      </c>
      <c r="O132" s="217">
        <v>805</v>
      </c>
      <c r="P132" s="217">
        <f t="shared" si="19"/>
        <v>1485</v>
      </c>
      <c r="Q132" s="217">
        <f t="shared" si="13"/>
        <v>1490</v>
      </c>
      <c r="S132" s="217">
        <f>N132+30</f>
        <v>710</v>
      </c>
      <c r="T132" s="217">
        <v>887</v>
      </c>
      <c r="U132" s="217">
        <f t="shared" si="20"/>
        <v>1597</v>
      </c>
      <c r="V132" s="217">
        <f t="shared" si="15"/>
        <v>1600</v>
      </c>
    </row>
    <row r="133" spans="1:23" ht="15" customHeight="1">
      <c r="A133" s="194"/>
      <c r="B133" s="841"/>
      <c r="C133" s="94" t="s">
        <v>75</v>
      </c>
      <c r="D133" s="94" t="s">
        <v>507</v>
      </c>
      <c r="E133" s="400">
        <v>1680</v>
      </c>
      <c r="F133" s="95" t="s">
        <v>582</v>
      </c>
      <c r="G133" s="96">
        <f>E133+25</f>
        <v>1705</v>
      </c>
      <c r="H133" s="94" t="s">
        <v>508</v>
      </c>
      <c r="I133" s="400">
        <v>1790</v>
      </c>
      <c r="J133" s="400" t="s">
        <v>615</v>
      </c>
      <c r="L133" s="273" t="e">
        <f>#REF!-#REF!</f>
        <v>#REF!</v>
      </c>
      <c r="M133" s="217" t="s">
        <v>77</v>
      </c>
      <c r="N133" s="217">
        <v>830</v>
      </c>
      <c r="O133" s="217">
        <v>805</v>
      </c>
      <c r="P133" s="217">
        <f t="shared" si="19"/>
        <v>1635</v>
      </c>
      <c r="Q133" s="217">
        <f t="shared" si="13"/>
        <v>1640</v>
      </c>
      <c r="S133" s="217">
        <f>N133+30</f>
        <v>860</v>
      </c>
      <c r="T133" s="217">
        <v>887</v>
      </c>
      <c r="U133" s="217">
        <f t="shared" si="20"/>
        <v>1747</v>
      </c>
      <c r="V133" s="217">
        <f t="shared" si="15"/>
        <v>1750</v>
      </c>
    </row>
    <row r="134" spans="1:23" ht="15" customHeight="1">
      <c r="A134" s="194"/>
      <c r="B134" s="841"/>
      <c r="C134" s="94" t="s">
        <v>76</v>
      </c>
      <c r="D134" s="94" t="s">
        <v>509</v>
      </c>
      <c r="E134" s="400">
        <v>1910</v>
      </c>
      <c r="F134" s="95" t="s">
        <v>583</v>
      </c>
      <c r="G134" s="96">
        <f>E134+25</f>
        <v>1935</v>
      </c>
      <c r="H134" s="94" t="s">
        <v>510</v>
      </c>
      <c r="I134" s="400">
        <v>2010</v>
      </c>
      <c r="J134" s="400" t="s">
        <v>615</v>
      </c>
      <c r="L134" s="273" t="e">
        <f>#REF!-#REF!</f>
        <v>#REF!</v>
      </c>
      <c r="M134" s="217" t="s">
        <v>74</v>
      </c>
      <c r="N134" s="217">
        <v>1040</v>
      </c>
      <c r="O134" s="217">
        <v>1025</v>
      </c>
      <c r="P134" s="217">
        <f t="shared" si="19"/>
        <v>2065</v>
      </c>
      <c r="Q134" s="217">
        <f t="shared" si="13"/>
        <v>2070</v>
      </c>
      <c r="S134" s="217">
        <f>N134+50</f>
        <v>1090</v>
      </c>
      <c r="T134" s="217">
        <v>1115.3097300000002</v>
      </c>
      <c r="U134" s="217">
        <f t="shared" si="20"/>
        <v>2205.3097299999999</v>
      </c>
      <c r="V134" s="217">
        <f t="shared" si="15"/>
        <v>2210</v>
      </c>
    </row>
    <row r="135" spans="1:23" ht="15" customHeight="1">
      <c r="A135" s="194"/>
      <c r="B135" s="841" t="s">
        <v>456</v>
      </c>
      <c r="C135" s="94" t="s">
        <v>71</v>
      </c>
      <c r="D135" s="94" t="s">
        <v>511</v>
      </c>
      <c r="E135" s="400">
        <v>2210</v>
      </c>
      <c r="F135" s="95" t="s">
        <v>584</v>
      </c>
      <c r="G135" s="96">
        <f>E135+35</f>
        <v>2245</v>
      </c>
      <c r="H135" s="94" t="s">
        <v>512</v>
      </c>
      <c r="I135" s="400">
        <v>2310</v>
      </c>
      <c r="J135" s="400" t="s">
        <v>616</v>
      </c>
      <c r="L135" s="273" t="e">
        <f>#REF!-#REF!</f>
        <v>#REF!</v>
      </c>
      <c r="M135" s="217" t="s">
        <v>78</v>
      </c>
      <c r="N135" s="217">
        <v>1275</v>
      </c>
      <c r="O135" s="217">
        <v>1130</v>
      </c>
      <c r="P135" s="217">
        <f t="shared" si="19"/>
        <v>2405</v>
      </c>
      <c r="Q135" s="217">
        <f t="shared" si="13"/>
        <v>2410</v>
      </c>
      <c r="S135" s="217">
        <f>N135+50</f>
        <v>1325</v>
      </c>
      <c r="T135" s="217">
        <v>1290.75171</v>
      </c>
      <c r="U135" s="217">
        <f t="shared" si="20"/>
        <v>2615.75171</v>
      </c>
      <c r="V135" s="217">
        <f t="shared" si="15"/>
        <v>2620</v>
      </c>
    </row>
    <row r="136" spans="1:23" ht="12" customHeight="1">
      <c r="A136" s="194" t="s">
        <v>882</v>
      </c>
      <c r="B136" s="841"/>
      <c r="C136" s="94" t="s">
        <v>72</v>
      </c>
      <c r="D136" s="94" t="s">
        <v>513</v>
      </c>
      <c r="E136" s="400">
        <v>2490</v>
      </c>
      <c r="F136" s="95" t="s">
        <v>585</v>
      </c>
      <c r="G136" s="96">
        <f>E136+35</f>
        <v>2525</v>
      </c>
      <c r="H136" s="94" t="s">
        <v>514</v>
      </c>
      <c r="I136" s="400">
        <v>2590</v>
      </c>
      <c r="J136" s="400" t="s">
        <v>616</v>
      </c>
      <c r="L136" s="273" t="e">
        <f>#REF!-#REF!</f>
        <v>#REF!</v>
      </c>
      <c r="V136" s="217">
        <f t="shared" si="15"/>
        <v>0</v>
      </c>
    </row>
    <row r="137" spans="1:23" ht="15" customHeight="1">
      <c r="A137" s="194"/>
      <c r="B137" s="841"/>
      <c r="C137" s="94" t="s">
        <v>77</v>
      </c>
      <c r="D137" s="94" t="s">
        <v>515</v>
      </c>
      <c r="E137" s="400">
        <v>2790</v>
      </c>
      <c r="F137" s="95" t="s">
        <v>586</v>
      </c>
      <c r="G137" s="96">
        <f>E137+35</f>
        <v>2825</v>
      </c>
      <c r="H137" s="94" t="s">
        <v>516</v>
      </c>
      <c r="I137" s="400">
        <v>2890</v>
      </c>
      <c r="J137" s="400" t="s">
        <v>616</v>
      </c>
      <c r="L137" s="273" t="e">
        <f>#REF!-#REF!</f>
        <v>#REF!</v>
      </c>
      <c r="M137" s="217" t="s">
        <v>175</v>
      </c>
      <c r="N137" s="217">
        <v>1100</v>
      </c>
      <c r="O137" s="217">
        <v>4010</v>
      </c>
      <c r="P137" s="217">
        <f>N137+O137</f>
        <v>5110</v>
      </c>
      <c r="Q137" s="217">
        <f t="shared" si="13"/>
        <v>5110</v>
      </c>
      <c r="S137" s="217">
        <f>N137+100</f>
        <v>1200</v>
      </c>
      <c r="T137" s="217">
        <v>4260.7338</v>
      </c>
      <c r="U137" s="217">
        <f>S137+T137</f>
        <v>5460.7338</v>
      </c>
      <c r="V137" s="217">
        <f t="shared" si="15"/>
        <v>5470</v>
      </c>
    </row>
    <row r="138" spans="1:23" ht="15" customHeight="1">
      <c r="A138" s="194"/>
      <c r="B138" s="196" t="s">
        <v>76</v>
      </c>
      <c r="C138" s="94" t="s">
        <v>74</v>
      </c>
      <c r="D138" s="94" t="s">
        <v>517</v>
      </c>
      <c r="E138" s="400">
        <v>3470</v>
      </c>
      <c r="F138" s="95" t="s">
        <v>587</v>
      </c>
      <c r="G138" s="96">
        <f>E138+40</f>
        <v>3510</v>
      </c>
      <c r="H138" s="94" t="s">
        <v>518</v>
      </c>
      <c r="I138" s="400">
        <v>3600</v>
      </c>
      <c r="J138" s="400" t="s">
        <v>617</v>
      </c>
      <c r="L138" s="273" t="e">
        <f>#REF!-#REF!</f>
        <v>#REF!</v>
      </c>
      <c r="M138" s="217" t="s">
        <v>176</v>
      </c>
      <c r="N138" s="217">
        <v>2000</v>
      </c>
      <c r="O138" s="217">
        <v>4010</v>
      </c>
      <c r="P138" s="217">
        <f>N138+O138</f>
        <v>6010</v>
      </c>
      <c r="Q138" s="217">
        <f t="shared" si="13"/>
        <v>6010</v>
      </c>
      <c r="S138" s="217">
        <f>N138+100</f>
        <v>2100</v>
      </c>
      <c r="T138" s="217">
        <v>4260.7338</v>
      </c>
      <c r="U138" s="217">
        <f>S138+T138</f>
        <v>6360.7338</v>
      </c>
      <c r="V138" s="217">
        <f t="shared" si="15"/>
        <v>6370</v>
      </c>
    </row>
    <row r="139" spans="1:23" ht="15.75" customHeight="1" thickBot="1">
      <c r="A139" s="194"/>
      <c r="B139" s="196" t="s">
        <v>117</v>
      </c>
      <c r="C139" s="465" t="s">
        <v>78</v>
      </c>
      <c r="D139" s="465" t="s">
        <v>519</v>
      </c>
      <c r="E139" s="202">
        <v>4070</v>
      </c>
      <c r="F139" s="466" t="s">
        <v>588</v>
      </c>
      <c r="G139" s="467">
        <f>E139+50</f>
        <v>4120</v>
      </c>
      <c r="H139" s="465" t="s">
        <v>520</v>
      </c>
      <c r="I139" s="202">
        <v>4190</v>
      </c>
      <c r="J139" s="462" t="s">
        <v>618</v>
      </c>
      <c r="L139" s="273" t="e">
        <f>#REF!-#REF!</f>
        <v>#REF!</v>
      </c>
      <c r="M139" s="217" t="s">
        <v>177</v>
      </c>
      <c r="N139" s="217">
        <v>2500</v>
      </c>
      <c r="O139" s="217">
        <v>4010</v>
      </c>
      <c r="P139" s="217">
        <f>N139+O139</f>
        <v>6510</v>
      </c>
      <c r="Q139" s="217">
        <f t="shared" si="13"/>
        <v>6510</v>
      </c>
      <c r="S139" s="217">
        <f>N139+200</f>
        <v>2700</v>
      </c>
      <c r="T139" s="217">
        <v>4260.7338</v>
      </c>
      <c r="U139" s="217">
        <f>S139+T139</f>
        <v>6960.7338</v>
      </c>
      <c r="V139" s="217">
        <f t="shared" si="15"/>
        <v>6970</v>
      </c>
    </row>
    <row r="140" spans="1:23" ht="15" customHeight="1">
      <c r="A140" s="194"/>
      <c r="B140" s="845" t="s">
        <v>457</v>
      </c>
      <c r="C140" s="472" t="s">
        <v>175</v>
      </c>
      <c r="D140" s="472" t="s">
        <v>521</v>
      </c>
      <c r="E140" s="116">
        <v>7070</v>
      </c>
      <c r="F140" s="473" t="s">
        <v>592</v>
      </c>
      <c r="G140" s="474">
        <f>E140+100</f>
        <v>7170</v>
      </c>
      <c r="H140" s="472" t="s">
        <v>522</v>
      </c>
      <c r="I140" s="116">
        <v>7350</v>
      </c>
      <c r="J140" s="478" t="s">
        <v>726</v>
      </c>
      <c r="L140" s="273" t="e">
        <f>#REF!-#REF!</f>
        <v>#REF!</v>
      </c>
      <c r="M140" s="217" t="s">
        <v>178</v>
      </c>
      <c r="N140" s="217">
        <v>3100</v>
      </c>
      <c r="O140" s="217">
        <v>4607</v>
      </c>
      <c r="P140" s="217">
        <f>N140+O140</f>
        <v>7707</v>
      </c>
      <c r="Q140" s="217">
        <f t="shared" si="13"/>
        <v>7710</v>
      </c>
      <c r="S140" s="217">
        <f>N140+200</f>
        <v>3300</v>
      </c>
      <c r="T140" s="217">
        <v>4606.6051320000006</v>
      </c>
      <c r="U140" s="217">
        <f>S140+T140</f>
        <v>7906.6051320000006</v>
      </c>
      <c r="V140" s="217">
        <f t="shared" si="15"/>
        <v>7910</v>
      </c>
    </row>
    <row r="141" spans="1:23" ht="15" customHeight="1">
      <c r="A141" s="194"/>
      <c r="B141" s="841"/>
      <c r="C141" s="465" t="s">
        <v>176</v>
      </c>
      <c r="D141" s="465" t="s">
        <v>523</v>
      </c>
      <c r="E141" s="202">
        <v>8270</v>
      </c>
      <c r="F141" s="466" t="s">
        <v>589</v>
      </c>
      <c r="G141" s="467">
        <f>E141+100</f>
        <v>8370</v>
      </c>
      <c r="H141" s="465" t="s">
        <v>524</v>
      </c>
      <c r="I141" s="202">
        <v>8550</v>
      </c>
      <c r="J141" s="95" t="s">
        <v>726</v>
      </c>
      <c r="L141" s="273" t="e">
        <f>#REF!-#REF!</f>
        <v>#REF!</v>
      </c>
      <c r="Q141" s="217">
        <f t="shared" si="13"/>
        <v>0</v>
      </c>
      <c r="V141" s="217">
        <f t="shared" si="15"/>
        <v>0</v>
      </c>
    </row>
    <row r="142" spans="1:23" ht="15" customHeight="1">
      <c r="A142" s="194"/>
      <c r="B142" s="841"/>
      <c r="C142" s="465" t="s">
        <v>177</v>
      </c>
      <c r="D142" s="465" t="s">
        <v>525</v>
      </c>
      <c r="E142" s="202">
        <v>9370</v>
      </c>
      <c r="F142" s="466" t="s">
        <v>590</v>
      </c>
      <c r="G142" s="467">
        <f>E142+100</f>
        <v>9470</v>
      </c>
      <c r="H142" s="465" t="s">
        <v>526</v>
      </c>
      <c r="I142" s="202">
        <v>9750</v>
      </c>
      <c r="J142" s="95" t="s">
        <v>726</v>
      </c>
      <c r="L142" s="273" t="e">
        <f>#REF!-#REF!</f>
        <v>#REF!</v>
      </c>
      <c r="M142" s="217" t="s">
        <v>214</v>
      </c>
      <c r="N142" s="217">
        <v>-125</v>
      </c>
      <c r="O142" s="217">
        <v>1288</v>
      </c>
      <c r="P142" s="217">
        <f>N142+O142</f>
        <v>1163</v>
      </c>
      <c r="Q142" s="217">
        <f t="shared" si="13"/>
        <v>1170</v>
      </c>
      <c r="V142" s="217">
        <f t="shared" si="15"/>
        <v>0</v>
      </c>
    </row>
    <row r="143" spans="1:23" ht="15" customHeight="1">
      <c r="A143" s="194"/>
      <c r="B143" s="196" t="s">
        <v>176</v>
      </c>
      <c r="C143" s="465" t="s">
        <v>178</v>
      </c>
      <c r="D143" s="465" t="s">
        <v>527</v>
      </c>
      <c r="E143" s="202">
        <v>11140</v>
      </c>
      <c r="F143" s="466" t="s">
        <v>591</v>
      </c>
      <c r="G143" s="467">
        <f>E143+100</f>
        <v>11240</v>
      </c>
      <c r="H143" s="465" t="s">
        <v>528</v>
      </c>
      <c r="I143" s="202">
        <v>11820</v>
      </c>
      <c r="J143" s="95" t="s">
        <v>726</v>
      </c>
      <c r="L143" s="273" t="e">
        <f t="shared" ref="L143:L156" si="21">I73-E73</f>
        <v>#VALUE!</v>
      </c>
      <c r="M143" s="217" t="s">
        <v>80</v>
      </c>
      <c r="N143" s="217">
        <v>-80</v>
      </c>
      <c r="O143" s="217">
        <v>1288</v>
      </c>
      <c r="P143" s="217">
        <f t="shared" ref="P143:P156" si="22">N143+O143</f>
        <v>1208</v>
      </c>
      <c r="Q143" s="217">
        <f t="shared" si="13"/>
        <v>1210</v>
      </c>
      <c r="R143" s="280">
        <v>1225</v>
      </c>
      <c r="V143" s="217">
        <f t="shared" si="15"/>
        <v>0</v>
      </c>
    </row>
    <row r="144" spans="1:23" ht="15.75" customHeight="1" thickBot="1">
      <c r="A144" s="199"/>
      <c r="B144" s="439"/>
      <c r="C144" s="461"/>
      <c r="D144" s="461"/>
      <c r="E144" s="462"/>
      <c r="F144" s="463"/>
      <c r="G144" s="464"/>
      <c r="H144" s="461"/>
      <c r="I144" s="462"/>
      <c r="J144" s="462"/>
      <c r="L144" s="273" t="e">
        <f t="shared" si="21"/>
        <v>#VALUE!</v>
      </c>
      <c r="M144" s="217" t="s">
        <v>118</v>
      </c>
      <c r="N144" s="217">
        <v>-40</v>
      </c>
      <c r="O144" s="217">
        <v>1288</v>
      </c>
      <c r="P144" s="217">
        <f t="shared" si="22"/>
        <v>1248</v>
      </c>
      <c r="Q144" s="217">
        <f t="shared" si="13"/>
        <v>1250</v>
      </c>
      <c r="V144" s="217">
        <f t="shared" si="15"/>
        <v>0</v>
      </c>
    </row>
    <row r="145" spans="1:23" ht="15" customHeight="1">
      <c r="A145" s="629"/>
      <c r="B145" s="841" t="s">
        <v>81</v>
      </c>
      <c r="C145" s="95" t="s">
        <v>117</v>
      </c>
      <c r="D145" s="95" t="s">
        <v>500</v>
      </c>
      <c r="E145" s="480">
        <v>1100</v>
      </c>
      <c r="F145" s="95" t="s">
        <v>726</v>
      </c>
      <c r="G145" s="95" t="s">
        <v>726</v>
      </c>
      <c r="H145" s="95" t="s">
        <v>726</v>
      </c>
      <c r="I145" s="95" t="s">
        <v>726</v>
      </c>
      <c r="J145" s="480" t="s">
        <v>614</v>
      </c>
      <c r="L145" s="273" t="e">
        <f t="shared" si="21"/>
        <v>#VALUE!</v>
      </c>
      <c r="M145" s="217" t="s">
        <v>119</v>
      </c>
      <c r="N145" s="217">
        <v>20</v>
      </c>
      <c r="O145" s="217">
        <v>1288</v>
      </c>
      <c r="P145" s="217">
        <f t="shared" si="22"/>
        <v>1308</v>
      </c>
      <c r="Q145" s="217">
        <f t="shared" si="13"/>
        <v>1310</v>
      </c>
      <c r="V145" s="217">
        <f t="shared" si="15"/>
        <v>0</v>
      </c>
    </row>
    <row r="146" spans="1:23" ht="15" customHeight="1">
      <c r="A146" s="630"/>
      <c r="B146" s="841"/>
      <c r="C146" s="95" t="s">
        <v>79</v>
      </c>
      <c r="D146" s="95" t="s">
        <v>501</v>
      </c>
      <c r="E146" s="480">
        <v>1240</v>
      </c>
      <c r="F146" s="95" t="s">
        <v>593</v>
      </c>
      <c r="G146" s="96">
        <f>E146+25</f>
        <v>1265</v>
      </c>
      <c r="H146" s="95" t="s">
        <v>502</v>
      </c>
      <c r="I146" s="480">
        <v>1400</v>
      </c>
      <c r="J146" s="480" t="s">
        <v>614</v>
      </c>
      <c r="L146" s="273" t="e">
        <f t="shared" si="21"/>
        <v>#VALUE!</v>
      </c>
      <c r="M146" s="217" t="s">
        <v>117</v>
      </c>
      <c r="N146" s="217">
        <v>70</v>
      </c>
      <c r="O146" s="217">
        <v>1356</v>
      </c>
      <c r="P146" s="217">
        <f t="shared" si="22"/>
        <v>1426</v>
      </c>
      <c r="Q146" s="217">
        <f t="shared" si="13"/>
        <v>1430</v>
      </c>
      <c r="V146" s="217">
        <f t="shared" si="15"/>
        <v>0</v>
      </c>
    </row>
    <row r="147" spans="1:23" ht="15" customHeight="1">
      <c r="A147" s="630"/>
      <c r="B147" s="841" t="s">
        <v>81</v>
      </c>
      <c r="C147" s="95" t="s">
        <v>81</v>
      </c>
      <c r="D147" s="95" t="s">
        <v>503</v>
      </c>
      <c r="E147" s="480">
        <v>1400</v>
      </c>
      <c r="F147" s="95" t="s">
        <v>580</v>
      </c>
      <c r="G147" s="96">
        <f>E147+25</f>
        <v>1425</v>
      </c>
      <c r="H147" s="95" t="s">
        <v>504</v>
      </c>
      <c r="I147" s="480">
        <v>1500</v>
      </c>
      <c r="J147" s="480" t="s">
        <v>615</v>
      </c>
      <c r="L147" s="273" t="e">
        <f t="shared" si="21"/>
        <v>#VALUE!</v>
      </c>
      <c r="M147" s="217" t="s">
        <v>79</v>
      </c>
      <c r="N147" s="217">
        <v>130</v>
      </c>
      <c r="O147" s="217">
        <v>1356</v>
      </c>
      <c r="P147" s="217">
        <f t="shared" si="22"/>
        <v>1486</v>
      </c>
      <c r="Q147" s="217">
        <f t="shared" ref="Q147:Q192" si="23">CEILING((P147*1 ),10)</f>
        <v>1490</v>
      </c>
      <c r="S147" s="217">
        <f>N147+20</f>
        <v>150</v>
      </c>
      <c r="T147" s="217">
        <v>1436</v>
      </c>
      <c r="U147" s="217">
        <f t="shared" ref="U147:U156" si="24">S147+T147</f>
        <v>1586</v>
      </c>
      <c r="V147" s="217">
        <f t="shared" si="15"/>
        <v>1590</v>
      </c>
    </row>
    <row r="148" spans="1:23" ht="15" customHeight="1">
      <c r="A148" s="630"/>
      <c r="B148" s="841"/>
      <c r="C148" s="95" t="s">
        <v>70</v>
      </c>
      <c r="D148" s="95" t="s">
        <v>505</v>
      </c>
      <c r="E148" s="480">
        <v>1600</v>
      </c>
      <c r="F148" s="95" t="s">
        <v>581</v>
      </c>
      <c r="G148" s="96">
        <f>E148+25</f>
        <v>1625</v>
      </c>
      <c r="H148" s="95" t="s">
        <v>506</v>
      </c>
      <c r="I148" s="480">
        <v>1700</v>
      </c>
      <c r="J148" s="480" t="s">
        <v>615</v>
      </c>
      <c r="L148" s="273">
        <f t="shared" si="21"/>
        <v>95</v>
      </c>
      <c r="M148" s="217" t="s">
        <v>81</v>
      </c>
      <c r="N148" s="217">
        <v>220</v>
      </c>
      <c r="O148" s="217">
        <v>1356</v>
      </c>
      <c r="P148" s="217">
        <f t="shared" si="22"/>
        <v>1576</v>
      </c>
      <c r="Q148" s="217">
        <f t="shared" si="23"/>
        <v>1580</v>
      </c>
      <c r="S148" s="217">
        <f>N148+20</f>
        <v>240</v>
      </c>
      <c r="T148" s="217">
        <v>1436</v>
      </c>
      <c r="U148" s="217">
        <f t="shared" si="24"/>
        <v>1676</v>
      </c>
      <c r="V148" s="217">
        <f t="shared" si="15"/>
        <v>1680</v>
      </c>
      <c r="W148" s="280">
        <v>1675</v>
      </c>
    </row>
    <row r="149" spans="1:23" ht="15" customHeight="1">
      <c r="A149" s="630"/>
      <c r="B149" s="841"/>
      <c r="C149" s="95" t="s">
        <v>75</v>
      </c>
      <c r="D149" s="95" t="s">
        <v>507</v>
      </c>
      <c r="E149" s="480">
        <v>1800</v>
      </c>
      <c r="F149" s="95" t="s">
        <v>582</v>
      </c>
      <c r="G149" s="96">
        <f>E149+25</f>
        <v>1825</v>
      </c>
      <c r="H149" s="95" t="s">
        <v>508</v>
      </c>
      <c r="I149" s="480">
        <v>1900</v>
      </c>
      <c r="J149" s="480" t="s">
        <v>615</v>
      </c>
      <c r="L149" s="273">
        <f t="shared" si="21"/>
        <v>100</v>
      </c>
      <c r="M149" s="217" t="s">
        <v>70</v>
      </c>
      <c r="N149" s="217">
        <v>310</v>
      </c>
      <c r="O149" s="217">
        <v>1356</v>
      </c>
      <c r="P149" s="217">
        <f t="shared" si="22"/>
        <v>1666</v>
      </c>
      <c r="Q149" s="217">
        <f t="shared" si="23"/>
        <v>1670</v>
      </c>
      <c r="S149" s="217">
        <f>N149+20</f>
        <v>330</v>
      </c>
      <c r="T149" s="217">
        <v>1436</v>
      </c>
      <c r="U149" s="217">
        <f t="shared" si="24"/>
        <v>1766</v>
      </c>
      <c r="V149" s="217">
        <f t="shared" si="15"/>
        <v>1770</v>
      </c>
    </row>
    <row r="150" spans="1:23" ht="15" customHeight="1">
      <c r="A150" s="632" t="s">
        <v>883</v>
      </c>
      <c r="B150" s="841"/>
      <c r="C150" s="95" t="s">
        <v>76</v>
      </c>
      <c r="D150" s="95" t="s">
        <v>509</v>
      </c>
      <c r="E150" s="480">
        <v>2020</v>
      </c>
      <c r="F150" s="95" t="s">
        <v>583</v>
      </c>
      <c r="G150" s="96">
        <f>E150+25</f>
        <v>2045</v>
      </c>
      <c r="H150" s="95" t="s">
        <v>510</v>
      </c>
      <c r="I150" s="480">
        <v>2130</v>
      </c>
      <c r="J150" s="480" t="s">
        <v>615</v>
      </c>
      <c r="L150" s="273">
        <f t="shared" si="21"/>
        <v>110</v>
      </c>
      <c r="M150" s="217" t="s">
        <v>75</v>
      </c>
      <c r="N150" s="217">
        <v>420</v>
      </c>
      <c r="O150" s="217">
        <v>1356</v>
      </c>
      <c r="P150" s="217">
        <f t="shared" si="22"/>
        <v>1776</v>
      </c>
      <c r="Q150" s="217">
        <f t="shared" si="23"/>
        <v>1780</v>
      </c>
      <c r="S150" s="217">
        <f>N150+25</f>
        <v>445</v>
      </c>
      <c r="T150" s="217">
        <v>1436</v>
      </c>
      <c r="U150" s="217">
        <f t="shared" si="24"/>
        <v>1881</v>
      </c>
      <c r="V150" s="217">
        <f t="shared" si="15"/>
        <v>1890</v>
      </c>
    </row>
    <row r="151" spans="1:23" ht="15" customHeight="1">
      <c r="A151" s="632" t="s">
        <v>884</v>
      </c>
      <c r="B151" s="841" t="s">
        <v>456</v>
      </c>
      <c r="C151" s="95" t="s">
        <v>71</v>
      </c>
      <c r="D151" s="95" t="s">
        <v>511</v>
      </c>
      <c r="E151" s="480">
        <v>2330</v>
      </c>
      <c r="F151" s="95" t="s">
        <v>584</v>
      </c>
      <c r="G151" s="96">
        <f>E151+35</f>
        <v>2365</v>
      </c>
      <c r="H151" s="95" t="s">
        <v>512</v>
      </c>
      <c r="I151" s="480">
        <v>2420</v>
      </c>
      <c r="J151" s="480" t="s">
        <v>616</v>
      </c>
      <c r="L151" s="273">
        <f t="shared" si="21"/>
        <v>110</v>
      </c>
      <c r="M151" s="217" t="s">
        <v>76</v>
      </c>
      <c r="N151" s="217">
        <v>530</v>
      </c>
      <c r="O151" s="217">
        <v>1356</v>
      </c>
      <c r="P151" s="217">
        <f t="shared" si="22"/>
        <v>1886</v>
      </c>
      <c r="Q151" s="217">
        <f t="shared" si="23"/>
        <v>1890</v>
      </c>
      <c r="S151" s="217">
        <f>N151+25</f>
        <v>555</v>
      </c>
      <c r="T151" s="217">
        <v>1436</v>
      </c>
      <c r="U151" s="217">
        <f t="shared" si="24"/>
        <v>1991</v>
      </c>
      <c r="V151" s="217">
        <f t="shared" si="15"/>
        <v>2000</v>
      </c>
    </row>
    <row r="152" spans="1:23" ht="15" customHeight="1">
      <c r="A152" s="630"/>
      <c r="B152" s="841"/>
      <c r="C152" s="95" t="s">
        <v>72</v>
      </c>
      <c r="D152" s="95" t="s">
        <v>513</v>
      </c>
      <c r="E152" s="480">
        <v>2600</v>
      </c>
      <c r="F152" s="95" t="s">
        <v>585</v>
      </c>
      <c r="G152" s="96">
        <f>E152+35</f>
        <v>2635</v>
      </c>
      <c r="H152" s="95" t="s">
        <v>514</v>
      </c>
      <c r="I152" s="480">
        <v>2700</v>
      </c>
      <c r="J152" s="480" t="s">
        <v>616</v>
      </c>
      <c r="L152" s="273">
        <f t="shared" si="21"/>
        <v>100</v>
      </c>
      <c r="M152" s="217" t="s">
        <v>71</v>
      </c>
      <c r="N152" s="217">
        <v>660</v>
      </c>
      <c r="O152" s="217">
        <v>1436</v>
      </c>
      <c r="P152" s="217">
        <f t="shared" si="22"/>
        <v>2096</v>
      </c>
      <c r="Q152" s="217">
        <f t="shared" si="23"/>
        <v>2100</v>
      </c>
      <c r="S152" s="217">
        <f>N152+25</f>
        <v>685</v>
      </c>
      <c r="T152" s="217">
        <v>1506.2947140000001</v>
      </c>
      <c r="U152" s="217">
        <f t="shared" si="24"/>
        <v>2191.2947140000001</v>
      </c>
      <c r="V152" s="217">
        <f t="shared" ref="V152:V197" si="25">CEILING((U152*1 ),10)</f>
        <v>2200</v>
      </c>
    </row>
    <row r="153" spans="1:23" ht="15" customHeight="1">
      <c r="A153" s="630"/>
      <c r="B153" s="841"/>
      <c r="C153" s="95" t="s">
        <v>77</v>
      </c>
      <c r="D153" s="95" t="s">
        <v>515</v>
      </c>
      <c r="E153" s="480">
        <v>2900</v>
      </c>
      <c r="F153" s="95" t="s">
        <v>586</v>
      </c>
      <c r="G153" s="96">
        <f>E153+35</f>
        <v>2935</v>
      </c>
      <c r="H153" s="95" t="s">
        <v>516</v>
      </c>
      <c r="I153" s="480">
        <v>3000</v>
      </c>
      <c r="J153" s="480" t="s">
        <v>616</v>
      </c>
      <c r="L153" s="273">
        <f t="shared" si="21"/>
        <v>100</v>
      </c>
      <c r="M153" s="217" t="s">
        <v>72</v>
      </c>
      <c r="N153" s="217">
        <v>800</v>
      </c>
      <c r="O153" s="217">
        <v>1436</v>
      </c>
      <c r="P153" s="217">
        <f t="shared" si="22"/>
        <v>2236</v>
      </c>
      <c r="Q153" s="217">
        <f t="shared" si="23"/>
        <v>2240</v>
      </c>
      <c r="S153" s="217">
        <f>N153+30</f>
        <v>830</v>
      </c>
      <c r="T153" s="217">
        <v>1506.2947140000001</v>
      </c>
      <c r="U153" s="217">
        <f t="shared" si="24"/>
        <v>2336.2947140000001</v>
      </c>
      <c r="V153" s="217">
        <f t="shared" si="25"/>
        <v>2340</v>
      </c>
    </row>
    <row r="154" spans="1:23" ht="15" customHeight="1">
      <c r="A154" s="630"/>
      <c r="B154" s="196" t="s">
        <v>76</v>
      </c>
      <c r="C154" s="466" t="s">
        <v>74</v>
      </c>
      <c r="D154" s="466" t="s">
        <v>517</v>
      </c>
      <c r="E154" s="481">
        <v>3580</v>
      </c>
      <c r="F154" s="466" t="s">
        <v>587</v>
      </c>
      <c r="G154" s="467">
        <f>E154+40</f>
        <v>3620</v>
      </c>
      <c r="H154" s="466" t="s">
        <v>518</v>
      </c>
      <c r="I154" s="481">
        <v>3720</v>
      </c>
      <c r="J154" s="481" t="s">
        <v>617</v>
      </c>
      <c r="L154" s="273">
        <f t="shared" si="21"/>
        <v>100</v>
      </c>
      <c r="M154" s="217" t="s">
        <v>77</v>
      </c>
      <c r="N154" s="217">
        <v>960</v>
      </c>
      <c r="O154" s="217">
        <v>1436</v>
      </c>
      <c r="P154" s="217">
        <f t="shared" si="22"/>
        <v>2396</v>
      </c>
      <c r="Q154" s="217">
        <f t="shared" si="23"/>
        <v>2400</v>
      </c>
      <c r="S154" s="217">
        <f>N154+30</f>
        <v>990</v>
      </c>
      <c r="T154" s="217">
        <v>1506.2947140000001</v>
      </c>
      <c r="U154" s="217">
        <f t="shared" si="24"/>
        <v>2496.2947140000001</v>
      </c>
      <c r="V154" s="217">
        <f t="shared" si="25"/>
        <v>2500</v>
      </c>
    </row>
    <row r="155" spans="1:23" ht="13.5" customHeight="1" thickBot="1">
      <c r="A155" s="630"/>
      <c r="B155" s="196" t="s">
        <v>117</v>
      </c>
      <c r="C155" s="463" t="s">
        <v>78</v>
      </c>
      <c r="D155" s="463" t="s">
        <v>519</v>
      </c>
      <c r="E155" s="482">
        <v>4190</v>
      </c>
      <c r="F155" s="463" t="s">
        <v>588</v>
      </c>
      <c r="G155" s="464">
        <f>E155+50</f>
        <v>4240</v>
      </c>
      <c r="H155" s="463" t="s">
        <v>520</v>
      </c>
      <c r="I155" s="482">
        <v>4310</v>
      </c>
      <c r="J155" s="482" t="s">
        <v>618</v>
      </c>
      <c r="L155" s="273">
        <f t="shared" si="21"/>
        <v>130</v>
      </c>
      <c r="M155" s="217" t="s">
        <v>74</v>
      </c>
      <c r="N155" s="217">
        <v>1200</v>
      </c>
      <c r="O155" s="217">
        <v>1619</v>
      </c>
      <c r="P155" s="217">
        <f t="shared" si="22"/>
        <v>2819</v>
      </c>
      <c r="Q155" s="217">
        <f t="shared" si="23"/>
        <v>2820</v>
      </c>
      <c r="S155" s="217">
        <f>N155+50</f>
        <v>1250</v>
      </c>
      <c r="T155" s="217">
        <v>1699.280892</v>
      </c>
      <c r="U155" s="217">
        <f t="shared" si="24"/>
        <v>2949.2808919999998</v>
      </c>
      <c r="V155" s="217">
        <f t="shared" si="25"/>
        <v>2950</v>
      </c>
    </row>
    <row r="156" spans="1:23" ht="15" customHeight="1">
      <c r="A156" s="630"/>
      <c r="B156" s="845" t="s">
        <v>457</v>
      </c>
      <c r="C156" s="473" t="s">
        <v>175</v>
      </c>
      <c r="D156" s="473" t="s">
        <v>521</v>
      </c>
      <c r="E156" s="483">
        <v>7300</v>
      </c>
      <c r="F156" s="473" t="s">
        <v>592</v>
      </c>
      <c r="G156" s="474">
        <f>E156+100</f>
        <v>7400</v>
      </c>
      <c r="H156" s="473" t="s">
        <v>522</v>
      </c>
      <c r="I156" s="483">
        <v>7460</v>
      </c>
      <c r="J156" s="478" t="s">
        <v>726</v>
      </c>
      <c r="L156" s="273">
        <f t="shared" si="21"/>
        <v>110</v>
      </c>
      <c r="M156" s="217" t="s">
        <v>78</v>
      </c>
      <c r="N156" s="217">
        <v>1500</v>
      </c>
      <c r="O156" s="217">
        <v>1722</v>
      </c>
      <c r="P156" s="217">
        <f t="shared" si="22"/>
        <v>3222</v>
      </c>
      <c r="Q156" s="217">
        <f t="shared" si="23"/>
        <v>3230</v>
      </c>
      <c r="S156" s="217">
        <f>N156+50</f>
        <v>1550</v>
      </c>
      <c r="T156" s="217">
        <v>1789.508196</v>
      </c>
      <c r="U156" s="217">
        <f t="shared" si="24"/>
        <v>3339.5081959999998</v>
      </c>
      <c r="V156" s="217">
        <f t="shared" si="25"/>
        <v>3340</v>
      </c>
    </row>
    <row r="157" spans="1:23" ht="15" customHeight="1">
      <c r="A157" s="630"/>
      <c r="B157" s="841"/>
      <c r="C157" s="466" t="s">
        <v>176</v>
      </c>
      <c r="D157" s="466" t="s">
        <v>523</v>
      </c>
      <c r="E157" s="481">
        <v>8500</v>
      </c>
      <c r="F157" s="466" t="s">
        <v>589</v>
      </c>
      <c r="G157" s="467">
        <f>E157+100</f>
        <v>8600</v>
      </c>
      <c r="H157" s="466" t="s">
        <v>524</v>
      </c>
      <c r="I157" s="481">
        <v>8660</v>
      </c>
      <c r="J157" s="95" t="s">
        <v>726</v>
      </c>
      <c r="L157" s="273" t="e">
        <f>#REF!-#REF!</f>
        <v>#REF!</v>
      </c>
      <c r="Q157" s="217">
        <f t="shared" si="23"/>
        <v>0</v>
      </c>
      <c r="V157" s="217">
        <f t="shared" si="25"/>
        <v>0</v>
      </c>
    </row>
    <row r="158" spans="1:23" ht="15" customHeight="1">
      <c r="A158" s="630"/>
      <c r="B158" s="841"/>
      <c r="C158" s="466" t="s">
        <v>177</v>
      </c>
      <c r="D158" s="466" t="s">
        <v>525</v>
      </c>
      <c r="E158" s="481">
        <v>9600</v>
      </c>
      <c r="F158" s="466" t="s">
        <v>590</v>
      </c>
      <c r="G158" s="467">
        <f>E158+100</f>
        <v>9700</v>
      </c>
      <c r="H158" s="466" t="s">
        <v>526</v>
      </c>
      <c r="I158" s="481">
        <v>9860</v>
      </c>
      <c r="J158" s="95" t="s">
        <v>726</v>
      </c>
      <c r="L158" s="273">
        <f>I87-E87</f>
        <v>170</v>
      </c>
      <c r="M158" s="217" t="s">
        <v>175</v>
      </c>
      <c r="N158" s="217">
        <v>1800</v>
      </c>
      <c r="O158" s="217">
        <v>4266</v>
      </c>
      <c r="P158" s="217">
        <f>N158+O158</f>
        <v>6066</v>
      </c>
      <c r="Q158" s="217">
        <f t="shared" si="23"/>
        <v>6070</v>
      </c>
      <c r="S158" s="217">
        <f>N158+100</f>
        <v>1900</v>
      </c>
      <c r="T158" s="217">
        <v>4333.4169060000004</v>
      </c>
      <c r="U158" s="217">
        <f>S158+T158</f>
        <v>6233.4169060000004</v>
      </c>
      <c r="V158" s="217">
        <f t="shared" si="25"/>
        <v>6240</v>
      </c>
    </row>
    <row r="159" spans="1:23" ht="15" customHeight="1">
      <c r="A159" s="630"/>
      <c r="B159" s="196" t="s">
        <v>176</v>
      </c>
      <c r="C159" s="466" t="s">
        <v>178</v>
      </c>
      <c r="D159" s="466" t="s">
        <v>527</v>
      </c>
      <c r="E159" s="481">
        <v>11240</v>
      </c>
      <c r="F159" s="466" t="s">
        <v>591</v>
      </c>
      <c r="G159" s="467">
        <f>E159+100</f>
        <v>11340</v>
      </c>
      <c r="H159" s="466" t="s">
        <v>528</v>
      </c>
      <c r="I159" s="481">
        <v>11930</v>
      </c>
      <c r="J159" s="95" t="s">
        <v>726</v>
      </c>
      <c r="L159" s="273">
        <f>I88-E88</f>
        <v>170</v>
      </c>
      <c r="M159" s="217" t="s">
        <v>176</v>
      </c>
      <c r="N159" s="217">
        <v>2300</v>
      </c>
      <c r="O159" s="217">
        <v>4266</v>
      </c>
      <c r="P159" s="217">
        <f>N159+O159</f>
        <v>6566</v>
      </c>
      <c r="Q159" s="217">
        <f t="shared" si="23"/>
        <v>6570</v>
      </c>
      <c r="S159" s="217">
        <f>N159+100</f>
        <v>2400</v>
      </c>
      <c r="T159" s="217">
        <v>4333.4169060000004</v>
      </c>
      <c r="U159" s="217">
        <f>S159+T159</f>
        <v>6733.4169060000004</v>
      </c>
      <c r="V159" s="217">
        <f t="shared" si="25"/>
        <v>6740</v>
      </c>
    </row>
    <row r="160" spans="1:23" ht="15.75" customHeight="1" thickBot="1">
      <c r="A160" s="631"/>
      <c r="B160" s="440"/>
      <c r="C160" s="463"/>
      <c r="D160" s="463"/>
      <c r="E160" s="482"/>
      <c r="F160" s="463"/>
      <c r="G160" s="464"/>
      <c r="H160" s="463"/>
      <c r="I160" s="482"/>
      <c r="J160" s="482"/>
      <c r="L160" s="273">
        <f>I89-E89</f>
        <v>270</v>
      </c>
      <c r="M160" s="217" t="s">
        <v>177</v>
      </c>
      <c r="N160" s="217">
        <v>2800</v>
      </c>
      <c r="O160" s="217">
        <v>4266</v>
      </c>
      <c r="P160" s="217">
        <f>N160+O160</f>
        <v>7066</v>
      </c>
      <c r="Q160" s="217">
        <f t="shared" si="23"/>
        <v>7070</v>
      </c>
      <c r="S160" s="217">
        <f>N160+200</f>
        <v>3000</v>
      </c>
      <c r="T160" s="217">
        <v>4333.4169060000004</v>
      </c>
      <c r="U160" s="217">
        <f>S160+T160</f>
        <v>7333.4169060000004</v>
      </c>
      <c r="V160" s="217">
        <f t="shared" si="25"/>
        <v>7340</v>
      </c>
    </row>
    <row r="161" spans="1:23" ht="15" customHeight="1">
      <c r="A161" s="629"/>
      <c r="B161" s="484" t="s">
        <v>71</v>
      </c>
      <c r="C161" s="95" t="s">
        <v>119</v>
      </c>
      <c r="D161" s="95" t="s">
        <v>499</v>
      </c>
      <c r="E161" s="480">
        <v>1050</v>
      </c>
      <c r="F161" s="95" t="s">
        <v>726</v>
      </c>
      <c r="G161" s="95" t="s">
        <v>726</v>
      </c>
      <c r="H161" s="95" t="s">
        <v>726</v>
      </c>
      <c r="I161" s="95" t="s">
        <v>726</v>
      </c>
      <c r="J161" s="480" t="s">
        <v>613</v>
      </c>
      <c r="L161" s="273">
        <f>I90-E90</f>
        <v>270</v>
      </c>
      <c r="M161" s="217" t="s">
        <v>178</v>
      </c>
      <c r="N161" s="217">
        <v>3400</v>
      </c>
      <c r="O161" s="217">
        <v>5429</v>
      </c>
      <c r="P161" s="217">
        <f>N161+O161</f>
        <v>8829</v>
      </c>
      <c r="Q161" s="217">
        <f t="shared" si="23"/>
        <v>8830</v>
      </c>
      <c r="S161" s="217">
        <f>N161+200</f>
        <v>3600</v>
      </c>
      <c r="T161" s="217">
        <v>5496.3466020000005</v>
      </c>
      <c r="U161" s="217">
        <f>S161+T161</f>
        <v>9096.3466020000014</v>
      </c>
      <c r="V161" s="217">
        <f t="shared" si="25"/>
        <v>9100</v>
      </c>
    </row>
    <row r="162" spans="1:23" ht="15" customHeight="1">
      <c r="A162" s="630"/>
      <c r="B162" s="841" t="s">
        <v>81</v>
      </c>
      <c r="C162" s="95" t="s">
        <v>117</v>
      </c>
      <c r="D162" s="95" t="s">
        <v>500</v>
      </c>
      <c r="E162" s="480">
        <v>1190</v>
      </c>
      <c r="F162" s="95" t="s">
        <v>726</v>
      </c>
      <c r="G162" s="95" t="s">
        <v>726</v>
      </c>
      <c r="H162" s="95" t="s">
        <v>726</v>
      </c>
      <c r="I162" s="95" t="s">
        <v>726</v>
      </c>
      <c r="J162" s="480" t="s">
        <v>614</v>
      </c>
      <c r="L162" s="273">
        <f>I91-E91</f>
        <v>0</v>
      </c>
      <c r="Q162" s="217">
        <f t="shared" si="23"/>
        <v>0</v>
      </c>
      <c r="V162" s="217">
        <f t="shared" si="25"/>
        <v>0</v>
      </c>
    </row>
    <row r="163" spans="1:23" ht="15" customHeight="1">
      <c r="A163" s="630"/>
      <c r="B163" s="841"/>
      <c r="C163" s="95" t="s">
        <v>79</v>
      </c>
      <c r="D163" s="95" t="s">
        <v>501</v>
      </c>
      <c r="E163" s="480">
        <v>1330</v>
      </c>
      <c r="F163" s="95" t="s">
        <v>593</v>
      </c>
      <c r="G163" s="96">
        <f>E163+25</f>
        <v>1355</v>
      </c>
      <c r="H163" s="95" t="s">
        <v>502</v>
      </c>
      <c r="I163" s="480">
        <v>1475</v>
      </c>
      <c r="J163" s="480" t="s">
        <v>614</v>
      </c>
      <c r="L163" s="273" t="e">
        <f>#REF!-#REF!</f>
        <v>#REF!</v>
      </c>
      <c r="M163" s="459" t="s">
        <v>214</v>
      </c>
      <c r="N163" s="459">
        <v>0</v>
      </c>
      <c r="O163" s="459">
        <v>742</v>
      </c>
      <c r="P163" s="459">
        <f>N163+O163</f>
        <v>742</v>
      </c>
      <c r="Q163" s="459">
        <f t="shared" si="23"/>
        <v>750</v>
      </c>
      <c r="V163" s="217">
        <f t="shared" si="25"/>
        <v>0</v>
      </c>
    </row>
    <row r="164" spans="1:23" ht="15" customHeight="1">
      <c r="A164" s="630"/>
      <c r="B164" s="841" t="s">
        <v>81</v>
      </c>
      <c r="C164" s="95" t="s">
        <v>81</v>
      </c>
      <c r="D164" s="95" t="s">
        <v>503</v>
      </c>
      <c r="E164" s="480">
        <v>1490</v>
      </c>
      <c r="F164" s="95" t="s">
        <v>580</v>
      </c>
      <c r="G164" s="96">
        <f>E164+25</f>
        <v>1515</v>
      </c>
      <c r="H164" s="95" t="s">
        <v>504</v>
      </c>
      <c r="I164" s="480">
        <v>1590</v>
      </c>
      <c r="J164" s="480" t="s">
        <v>615</v>
      </c>
      <c r="L164" s="273" t="e">
        <f>#REF!-#REF!</f>
        <v>#REF!</v>
      </c>
      <c r="M164" s="459" t="s">
        <v>80</v>
      </c>
      <c r="N164" s="459">
        <v>60</v>
      </c>
      <c r="O164" s="459">
        <v>742</v>
      </c>
      <c r="P164" s="459">
        <f t="shared" ref="P164:P177" si="26">N164+O164</f>
        <v>802</v>
      </c>
      <c r="Q164" s="459">
        <f t="shared" si="23"/>
        <v>810</v>
      </c>
      <c r="V164" s="217">
        <f t="shared" si="25"/>
        <v>0</v>
      </c>
    </row>
    <row r="165" spans="1:23" ht="15" customHeight="1">
      <c r="A165" s="630"/>
      <c r="B165" s="841"/>
      <c r="C165" s="95" t="s">
        <v>70</v>
      </c>
      <c r="D165" s="95" t="s">
        <v>505</v>
      </c>
      <c r="E165" s="480">
        <v>1690</v>
      </c>
      <c r="F165" s="95" t="s">
        <v>581</v>
      </c>
      <c r="G165" s="96">
        <f>E165+25</f>
        <v>1715</v>
      </c>
      <c r="H165" s="95" t="s">
        <v>506</v>
      </c>
      <c r="I165" s="480">
        <v>1790</v>
      </c>
      <c r="J165" s="480" t="s">
        <v>615</v>
      </c>
      <c r="L165" s="273" t="e">
        <f t="shared" ref="L165:L177" si="27">I92-E92</f>
        <v>#VALUE!</v>
      </c>
      <c r="M165" s="217" t="s">
        <v>118</v>
      </c>
      <c r="N165" s="217">
        <v>90</v>
      </c>
      <c r="O165" s="217">
        <v>742</v>
      </c>
      <c r="P165" s="217">
        <f t="shared" si="26"/>
        <v>832</v>
      </c>
      <c r="Q165" s="217">
        <f t="shared" si="23"/>
        <v>840</v>
      </c>
      <c r="R165" s="280">
        <v>875</v>
      </c>
      <c r="V165" s="217">
        <f t="shared" si="25"/>
        <v>0</v>
      </c>
    </row>
    <row r="166" spans="1:23" ht="15" customHeight="1">
      <c r="A166" s="630"/>
      <c r="B166" s="841"/>
      <c r="C166" s="95" t="s">
        <v>75</v>
      </c>
      <c r="D166" s="95" t="s">
        <v>507</v>
      </c>
      <c r="E166" s="480">
        <v>1890</v>
      </c>
      <c r="F166" s="95" t="s">
        <v>582</v>
      </c>
      <c r="G166" s="96">
        <f>E166+25</f>
        <v>1915</v>
      </c>
      <c r="H166" s="95" t="s">
        <v>508</v>
      </c>
      <c r="I166" s="480">
        <v>1990</v>
      </c>
      <c r="J166" s="480" t="s">
        <v>615</v>
      </c>
      <c r="L166" s="273" t="e">
        <f t="shared" si="27"/>
        <v>#VALUE!</v>
      </c>
      <c r="M166" s="217" t="s">
        <v>119</v>
      </c>
      <c r="N166" s="217">
        <v>155</v>
      </c>
      <c r="O166" s="217">
        <v>742</v>
      </c>
      <c r="P166" s="217">
        <f t="shared" si="26"/>
        <v>897</v>
      </c>
      <c r="Q166" s="217">
        <f t="shared" si="23"/>
        <v>900</v>
      </c>
      <c r="V166" s="217">
        <f t="shared" si="25"/>
        <v>0</v>
      </c>
    </row>
    <row r="167" spans="1:23" ht="15" customHeight="1">
      <c r="A167" s="630"/>
      <c r="B167" s="841"/>
      <c r="C167" s="95" t="s">
        <v>76</v>
      </c>
      <c r="D167" s="95" t="s">
        <v>509</v>
      </c>
      <c r="E167" s="480">
        <v>2110</v>
      </c>
      <c r="F167" s="95" t="s">
        <v>583</v>
      </c>
      <c r="G167" s="96">
        <f>E167+25</f>
        <v>2135</v>
      </c>
      <c r="H167" s="95" t="s">
        <v>510</v>
      </c>
      <c r="I167" s="480">
        <v>2220</v>
      </c>
      <c r="J167" s="480" t="s">
        <v>615</v>
      </c>
      <c r="L167" s="273" t="e">
        <f t="shared" si="27"/>
        <v>#VALUE!</v>
      </c>
      <c r="M167" s="217" t="s">
        <v>117</v>
      </c>
      <c r="N167" s="217">
        <v>245</v>
      </c>
      <c r="O167" s="217">
        <v>810</v>
      </c>
      <c r="P167" s="217">
        <f t="shared" si="26"/>
        <v>1055</v>
      </c>
      <c r="Q167" s="217">
        <f t="shared" si="23"/>
        <v>1060</v>
      </c>
      <c r="V167" s="217">
        <f t="shared" si="25"/>
        <v>0</v>
      </c>
    </row>
    <row r="168" spans="1:23" ht="15" customHeight="1">
      <c r="A168" s="632" t="s">
        <v>885</v>
      </c>
      <c r="B168" s="841" t="s">
        <v>456</v>
      </c>
      <c r="C168" s="95" t="s">
        <v>71</v>
      </c>
      <c r="D168" s="95" t="s">
        <v>511</v>
      </c>
      <c r="E168" s="480">
        <v>2420</v>
      </c>
      <c r="F168" s="95" t="s">
        <v>584</v>
      </c>
      <c r="G168" s="96">
        <f>E168+35</f>
        <v>2455</v>
      </c>
      <c r="H168" s="95" t="s">
        <v>512</v>
      </c>
      <c r="I168" s="480">
        <v>2510</v>
      </c>
      <c r="J168" s="480" t="s">
        <v>616</v>
      </c>
      <c r="L168" s="273">
        <f t="shared" si="27"/>
        <v>115</v>
      </c>
      <c r="M168" s="217" t="s">
        <v>79</v>
      </c>
      <c r="N168" s="217">
        <v>350</v>
      </c>
      <c r="O168" s="217">
        <v>810</v>
      </c>
      <c r="P168" s="217">
        <f t="shared" si="26"/>
        <v>1160</v>
      </c>
      <c r="Q168" s="217">
        <f t="shared" si="23"/>
        <v>1160</v>
      </c>
      <c r="S168" s="217">
        <f>N168+20</f>
        <v>370</v>
      </c>
      <c r="T168" s="217">
        <v>890</v>
      </c>
      <c r="U168" s="217">
        <f>S168+T168</f>
        <v>1260</v>
      </c>
      <c r="V168" s="217">
        <f t="shared" si="25"/>
        <v>1260</v>
      </c>
      <c r="W168" s="280">
        <v>1275</v>
      </c>
    </row>
    <row r="169" spans="1:23" ht="15" customHeight="1">
      <c r="A169" s="632" t="s">
        <v>886</v>
      </c>
      <c r="B169" s="841"/>
      <c r="C169" s="95" t="s">
        <v>72</v>
      </c>
      <c r="D169" s="95" t="s">
        <v>513</v>
      </c>
      <c r="E169" s="480">
        <v>2690</v>
      </c>
      <c r="F169" s="95" t="s">
        <v>585</v>
      </c>
      <c r="G169" s="96">
        <f>E169+35</f>
        <v>2725</v>
      </c>
      <c r="H169" s="95" t="s">
        <v>514</v>
      </c>
      <c r="I169" s="480">
        <v>2790</v>
      </c>
      <c r="J169" s="480" t="s">
        <v>616</v>
      </c>
      <c r="L169" s="273">
        <f t="shared" si="27"/>
        <v>100</v>
      </c>
      <c r="M169" s="217" t="s">
        <v>81</v>
      </c>
      <c r="N169" s="217">
        <v>470</v>
      </c>
      <c r="O169" s="217">
        <v>810</v>
      </c>
      <c r="P169" s="217">
        <f t="shared" si="26"/>
        <v>1280</v>
      </c>
      <c r="Q169" s="217">
        <f t="shared" si="23"/>
        <v>1280</v>
      </c>
      <c r="S169" s="217">
        <f>N169+20</f>
        <v>490</v>
      </c>
      <c r="T169" s="217">
        <v>890</v>
      </c>
      <c r="U169" s="217">
        <f t="shared" ref="U169:U177" si="28">S169+T169</f>
        <v>1380</v>
      </c>
      <c r="V169" s="217">
        <f t="shared" si="25"/>
        <v>1380</v>
      </c>
    </row>
    <row r="170" spans="1:23" ht="15" customHeight="1">
      <c r="A170" s="630"/>
      <c r="B170" s="841"/>
      <c r="C170" s="95" t="s">
        <v>77</v>
      </c>
      <c r="D170" s="95" t="s">
        <v>515</v>
      </c>
      <c r="E170" s="480">
        <v>2990</v>
      </c>
      <c r="F170" s="95" t="s">
        <v>586</v>
      </c>
      <c r="G170" s="96">
        <f>E170+35</f>
        <v>3025</v>
      </c>
      <c r="H170" s="95" t="s">
        <v>516</v>
      </c>
      <c r="I170" s="480">
        <v>3090</v>
      </c>
      <c r="J170" s="480" t="s">
        <v>616</v>
      </c>
      <c r="L170" s="273">
        <f t="shared" si="27"/>
        <v>100</v>
      </c>
      <c r="M170" s="217" t="s">
        <v>70</v>
      </c>
      <c r="N170" s="217">
        <v>610</v>
      </c>
      <c r="O170" s="217">
        <v>810</v>
      </c>
      <c r="P170" s="217">
        <f t="shared" si="26"/>
        <v>1420</v>
      </c>
      <c r="Q170" s="217">
        <f t="shared" si="23"/>
        <v>1420</v>
      </c>
      <c r="S170" s="217">
        <f>N170+20</f>
        <v>630</v>
      </c>
      <c r="T170" s="217">
        <v>890</v>
      </c>
      <c r="U170" s="217">
        <f t="shared" si="28"/>
        <v>1520</v>
      </c>
      <c r="V170" s="217">
        <f t="shared" si="25"/>
        <v>1520</v>
      </c>
    </row>
    <row r="171" spans="1:23" ht="15" customHeight="1">
      <c r="A171" s="630"/>
      <c r="B171" s="196" t="s">
        <v>76</v>
      </c>
      <c r="C171" s="95" t="s">
        <v>74</v>
      </c>
      <c r="D171" s="95" t="s">
        <v>517</v>
      </c>
      <c r="E171" s="480">
        <v>3680</v>
      </c>
      <c r="F171" s="95" t="s">
        <v>587</v>
      </c>
      <c r="G171" s="96">
        <f>E171+40</f>
        <v>3720</v>
      </c>
      <c r="H171" s="95" t="s">
        <v>518</v>
      </c>
      <c r="I171" s="480">
        <v>3810</v>
      </c>
      <c r="J171" s="480" t="s">
        <v>617</v>
      </c>
      <c r="L171" s="273">
        <f t="shared" si="27"/>
        <v>110</v>
      </c>
      <c r="M171" s="217" t="s">
        <v>75</v>
      </c>
      <c r="N171" s="217">
        <v>760</v>
      </c>
      <c r="O171" s="217">
        <v>810</v>
      </c>
      <c r="P171" s="217">
        <f t="shared" si="26"/>
        <v>1570</v>
      </c>
      <c r="Q171" s="217">
        <f t="shared" si="23"/>
        <v>1570</v>
      </c>
      <c r="S171" s="217">
        <f>N171+25</f>
        <v>785</v>
      </c>
      <c r="T171" s="217">
        <v>890</v>
      </c>
      <c r="U171" s="217">
        <f t="shared" si="28"/>
        <v>1675</v>
      </c>
      <c r="V171" s="217">
        <f t="shared" si="25"/>
        <v>1680</v>
      </c>
    </row>
    <row r="172" spans="1:23" ht="15.75" customHeight="1" thickBot="1">
      <c r="A172" s="630"/>
      <c r="B172" s="196" t="s">
        <v>117</v>
      </c>
      <c r="C172" s="463" t="s">
        <v>78</v>
      </c>
      <c r="D172" s="463" t="s">
        <v>519</v>
      </c>
      <c r="E172" s="482">
        <v>4280</v>
      </c>
      <c r="F172" s="463" t="s">
        <v>588</v>
      </c>
      <c r="G172" s="464">
        <f>E172+50</f>
        <v>4330</v>
      </c>
      <c r="H172" s="463" t="s">
        <v>520</v>
      </c>
      <c r="I172" s="482">
        <v>4400</v>
      </c>
      <c r="J172" s="482" t="s">
        <v>618</v>
      </c>
      <c r="L172" s="273">
        <f t="shared" si="27"/>
        <v>100</v>
      </c>
      <c r="M172" s="217" t="s">
        <v>76</v>
      </c>
      <c r="N172" s="217">
        <v>925</v>
      </c>
      <c r="O172" s="217">
        <v>810</v>
      </c>
      <c r="P172" s="217">
        <f t="shared" si="26"/>
        <v>1735</v>
      </c>
      <c r="Q172" s="217">
        <f t="shared" si="23"/>
        <v>1740</v>
      </c>
      <c r="S172" s="217">
        <f>N172+25</f>
        <v>950</v>
      </c>
      <c r="T172" s="217">
        <v>890</v>
      </c>
      <c r="U172" s="217">
        <f t="shared" si="28"/>
        <v>1840</v>
      </c>
      <c r="V172" s="217">
        <f t="shared" si="25"/>
        <v>1840</v>
      </c>
    </row>
    <row r="173" spans="1:23" ht="15" customHeight="1">
      <c r="A173" s="630"/>
      <c r="B173" s="845" t="s">
        <v>457</v>
      </c>
      <c r="C173" s="473" t="s">
        <v>175</v>
      </c>
      <c r="D173" s="473" t="s">
        <v>521</v>
      </c>
      <c r="E173" s="483">
        <v>7920</v>
      </c>
      <c r="F173" s="473" t="s">
        <v>592</v>
      </c>
      <c r="G173" s="474">
        <f>E173+100</f>
        <v>8020</v>
      </c>
      <c r="H173" s="473" t="s">
        <v>522</v>
      </c>
      <c r="I173" s="483">
        <v>8540</v>
      </c>
      <c r="J173" s="478" t="s">
        <v>726</v>
      </c>
      <c r="L173" s="273">
        <f t="shared" si="27"/>
        <v>100</v>
      </c>
      <c r="M173" s="217" t="s">
        <v>71</v>
      </c>
      <c r="N173" s="217">
        <v>1100</v>
      </c>
      <c r="O173" s="217">
        <v>890</v>
      </c>
      <c r="P173" s="217">
        <f t="shared" si="26"/>
        <v>1990</v>
      </c>
      <c r="Q173" s="217">
        <f t="shared" si="23"/>
        <v>1990</v>
      </c>
      <c r="S173" s="217">
        <f>N173+25</f>
        <v>1125</v>
      </c>
      <c r="T173" s="217">
        <v>957.41194800000005</v>
      </c>
      <c r="U173" s="217">
        <f t="shared" si="28"/>
        <v>2082.4119479999999</v>
      </c>
      <c r="V173" s="217">
        <f t="shared" si="25"/>
        <v>2090</v>
      </c>
    </row>
    <row r="174" spans="1:23" ht="15" customHeight="1">
      <c r="A174" s="630"/>
      <c r="B174" s="841"/>
      <c r="C174" s="466" t="s">
        <v>176</v>
      </c>
      <c r="D174" s="466" t="s">
        <v>523</v>
      </c>
      <c r="E174" s="481">
        <v>9120</v>
      </c>
      <c r="F174" s="466" t="s">
        <v>589</v>
      </c>
      <c r="G174" s="467">
        <f>E174+100</f>
        <v>9220</v>
      </c>
      <c r="H174" s="466" t="s">
        <v>524</v>
      </c>
      <c r="I174" s="481">
        <v>9740</v>
      </c>
      <c r="J174" s="95" t="s">
        <v>726</v>
      </c>
      <c r="L174" s="273">
        <f t="shared" si="27"/>
        <v>100</v>
      </c>
      <c r="M174" s="217" t="s">
        <v>72</v>
      </c>
      <c r="N174" s="217">
        <v>1300</v>
      </c>
      <c r="O174" s="217">
        <v>890</v>
      </c>
      <c r="P174" s="217">
        <f t="shared" si="26"/>
        <v>2190</v>
      </c>
      <c r="Q174" s="217">
        <f t="shared" si="23"/>
        <v>2190</v>
      </c>
      <c r="S174" s="217">
        <f>N174+30</f>
        <v>1330</v>
      </c>
      <c r="T174" s="217">
        <v>957.41194800000005</v>
      </c>
      <c r="U174" s="217">
        <f t="shared" si="28"/>
        <v>2287.4119479999999</v>
      </c>
      <c r="V174" s="217">
        <f t="shared" si="25"/>
        <v>2290</v>
      </c>
    </row>
    <row r="175" spans="1:23" ht="15" customHeight="1">
      <c r="A175" s="630"/>
      <c r="B175" s="841"/>
      <c r="C175" s="466" t="s">
        <v>177</v>
      </c>
      <c r="D175" s="466" t="s">
        <v>525</v>
      </c>
      <c r="E175" s="481">
        <v>10220</v>
      </c>
      <c r="F175" s="466" t="s">
        <v>590</v>
      </c>
      <c r="G175" s="467">
        <f>E175+100</f>
        <v>10320</v>
      </c>
      <c r="H175" s="466" t="s">
        <v>526</v>
      </c>
      <c r="I175" s="481">
        <v>10940</v>
      </c>
      <c r="J175" s="95" t="s">
        <v>726</v>
      </c>
      <c r="L175" s="273">
        <f t="shared" si="27"/>
        <v>100</v>
      </c>
      <c r="M175" s="217" t="s">
        <v>77</v>
      </c>
      <c r="N175" s="217">
        <v>1525</v>
      </c>
      <c r="O175" s="217">
        <v>890</v>
      </c>
      <c r="P175" s="217">
        <f t="shared" si="26"/>
        <v>2415</v>
      </c>
      <c r="Q175" s="217">
        <f t="shared" si="23"/>
        <v>2420</v>
      </c>
      <c r="S175" s="217">
        <f>N175+30</f>
        <v>1555</v>
      </c>
      <c r="T175" s="217">
        <v>957.41194800000005</v>
      </c>
      <c r="U175" s="217">
        <f t="shared" si="28"/>
        <v>2512.4119479999999</v>
      </c>
      <c r="V175" s="217">
        <f t="shared" si="25"/>
        <v>2520</v>
      </c>
    </row>
    <row r="176" spans="1:23" ht="15" customHeight="1">
      <c r="A176" s="630"/>
      <c r="B176" s="196" t="s">
        <v>176</v>
      </c>
      <c r="C176" s="466" t="s">
        <v>178</v>
      </c>
      <c r="D176" s="466" t="s">
        <v>527</v>
      </c>
      <c r="E176" s="481">
        <v>12920</v>
      </c>
      <c r="F176" s="466" t="s">
        <v>591</v>
      </c>
      <c r="G176" s="467">
        <f>E176+100</f>
        <v>13020</v>
      </c>
      <c r="H176" s="466" t="s">
        <v>528</v>
      </c>
      <c r="I176" s="481">
        <v>13800</v>
      </c>
      <c r="J176" s="95" t="s">
        <v>726</v>
      </c>
      <c r="L176" s="273">
        <f t="shared" si="27"/>
        <v>130</v>
      </c>
      <c r="M176" s="217" t="s">
        <v>74</v>
      </c>
      <c r="N176" s="217">
        <v>1900</v>
      </c>
      <c r="O176" s="217">
        <v>1073</v>
      </c>
      <c r="P176" s="217">
        <f t="shared" si="26"/>
        <v>2973</v>
      </c>
      <c r="Q176" s="217">
        <f t="shared" si="23"/>
        <v>2980</v>
      </c>
      <c r="S176" s="217">
        <f>N176+50</f>
        <v>1950</v>
      </c>
      <c r="T176" s="217">
        <v>1152.90444</v>
      </c>
      <c r="U176" s="217">
        <f t="shared" si="28"/>
        <v>3102.9044400000002</v>
      </c>
      <c r="V176" s="217">
        <f t="shared" si="25"/>
        <v>3110</v>
      </c>
    </row>
    <row r="177" spans="1:23" ht="15.75" customHeight="1" thickBot="1">
      <c r="A177" s="631"/>
      <c r="B177" s="440"/>
      <c r="C177" s="463"/>
      <c r="D177" s="463"/>
      <c r="E177" s="482"/>
      <c r="F177" s="463"/>
      <c r="G177" s="464"/>
      <c r="H177" s="463"/>
      <c r="I177" s="482"/>
      <c r="J177" s="482"/>
      <c r="L177" s="273">
        <f t="shared" si="27"/>
        <v>120</v>
      </c>
      <c r="M177" s="217" t="s">
        <v>78</v>
      </c>
      <c r="N177" s="217">
        <v>2250</v>
      </c>
      <c r="O177" s="217">
        <v>1175</v>
      </c>
      <c r="P177" s="217">
        <f t="shared" si="26"/>
        <v>3425</v>
      </c>
      <c r="Q177" s="217">
        <f t="shared" si="23"/>
        <v>3430</v>
      </c>
      <c r="S177" s="217">
        <f>N177+50</f>
        <v>2300</v>
      </c>
      <c r="T177" s="217">
        <v>1243.131744</v>
      </c>
      <c r="U177" s="217">
        <f t="shared" si="28"/>
        <v>3543.1317440000003</v>
      </c>
      <c r="V177" s="217">
        <f t="shared" si="25"/>
        <v>3550</v>
      </c>
    </row>
    <row r="178" spans="1:23" ht="12" customHeight="1">
      <c r="A178" s="104"/>
      <c r="B178" s="104"/>
      <c r="C178" s="113"/>
      <c r="D178" s="113"/>
      <c r="E178" s="449"/>
      <c r="F178" s="485"/>
      <c r="G178" s="486"/>
      <c r="H178" s="113"/>
      <c r="I178" s="449"/>
      <c r="J178" s="449"/>
      <c r="L178" s="273" t="e">
        <f>#REF!-#REF!</f>
        <v>#REF!</v>
      </c>
      <c r="Q178" s="217">
        <f t="shared" si="23"/>
        <v>0</v>
      </c>
      <c r="V178" s="217">
        <f t="shared" si="25"/>
        <v>0</v>
      </c>
    </row>
    <row r="179" spans="1:23">
      <c r="A179" s="105" t="s">
        <v>243</v>
      </c>
      <c r="B179" s="105"/>
      <c r="C179" s="109"/>
      <c r="D179" s="109"/>
      <c r="E179" s="487"/>
      <c r="F179" s="109"/>
      <c r="G179" s="488"/>
      <c r="H179" s="109"/>
      <c r="L179" s="273">
        <f>I105-E105</f>
        <v>620</v>
      </c>
      <c r="M179" s="217" t="s">
        <v>175</v>
      </c>
      <c r="N179" s="217">
        <v>2500</v>
      </c>
      <c r="O179" s="217">
        <v>4619</v>
      </c>
      <c r="P179" s="217">
        <f>N179+O179</f>
        <v>7119</v>
      </c>
      <c r="Q179" s="217">
        <f t="shared" si="23"/>
        <v>7120</v>
      </c>
      <c r="S179" s="217">
        <f>N179+100</f>
        <v>2600</v>
      </c>
      <c r="T179" s="217">
        <v>5132.9310720000003</v>
      </c>
      <c r="U179" s="217">
        <f>S179+T179</f>
        <v>7732.9310720000003</v>
      </c>
      <c r="V179" s="217">
        <f t="shared" si="25"/>
        <v>7740</v>
      </c>
    </row>
    <row r="180" spans="1:23">
      <c r="A180" s="105" t="s">
        <v>259</v>
      </c>
      <c r="B180" s="105"/>
      <c r="C180" s="489"/>
      <c r="D180" s="489"/>
      <c r="E180" s="487"/>
      <c r="F180" s="489"/>
      <c r="G180" s="488"/>
      <c r="H180" s="109"/>
      <c r="L180" s="273">
        <f>I106-E106</f>
        <v>620</v>
      </c>
      <c r="M180" s="217" t="s">
        <v>176</v>
      </c>
      <c r="N180" s="217">
        <v>3400</v>
      </c>
      <c r="O180" s="217">
        <v>4619</v>
      </c>
      <c r="P180" s="217">
        <f>N180+O180</f>
        <v>8019</v>
      </c>
      <c r="Q180" s="217">
        <f t="shared" si="23"/>
        <v>8020</v>
      </c>
      <c r="S180" s="217">
        <f>N180+100</f>
        <v>3500</v>
      </c>
      <c r="T180" s="217">
        <v>5132.9310720000003</v>
      </c>
      <c r="U180" s="217">
        <f>S180+T180</f>
        <v>8632.9310719999994</v>
      </c>
      <c r="V180" s="217">
        <f t="shared" si="25"/>
        <v>8640</v>
      </c>
    </row>
    <row r="181" spans="1:23">
      <c r="A181" s="105" t="s">
        <v>288</v>
      </c>
      <c r="B181" s="105"/>
      <c r="C181" s="489"/>
      <c r="D181" s="489"/>
      <c r="E181" s="487"/>
      <c r="F181" s="489"/>
      <c r="G181" s="488"/>
      <c r="H181" s="109"/>
      <c r="L181" s="273">
        <f>I107-E107</f>
        <v>720</v>
      </c>
      <c r="M181" s="217" t="s">
        <v>177</v>
      </c>
      <c r="N181" s="217">
        <v>4100</v>
      </c>
      <c r="O181" s="217">
        <v>4619</v>
      </c>
      <c r="P181" s="217">
        <f>N181+O181</f>
        <v>8719</v>
      </c>
      <c r="Q181" s="217">
        <f t="shared" si="23"/>
        <v>8720</v>
      </c>
      <c r="S181" s="217">
        <f>N181+200</f>
        <v>4300</v>
      </c>
      <c r="T181" s="217">
        <v>5132.9310720000003</v>
      </c>
      <c r="U181" s="217">
        <f>S181+T181</f>
        <v>9432.9310719999994</v>
      </c>
      <c r="V181" s="217">
        <f t="shared" si="25"/>
        <v>9440</v>
      </c>
    </row>
    <row r="182" spans="1:23">
      <c r="A182" s="106"/>
      <c r="B182" s="106"/>
      <c r="C182" s="109"/>
      <c r="D182" s="109"/>
      <c r="E182" s="487"/>
      <c r="F182" s="109"/>
      <c r="G182" s="488"/>
      <c r="H182" s="109"/>
      <c r="L182" s="273">
        <f>I108-E108</f>
        <v>880</v>
      </c>
      <c r="M182" s="217" t="s">
        <v>178</v>
      </c>
      <c r="N182" s="217">
        <v>5000</v>
      </c>
      <c r="O182" s="217">
        <v>6118</v>
      </c>
      <c r="P182" s="217">
        <f>N182+O182</f>
        <v>11118</v>
      </c>
      <c r="Q182" s="217">
        <f t="shared" si="23"/>
        <v>11120</v>
      </c>
      <c r="S182" s="217">
        <f>N182+200</f>
        <v>5200</v>
      </c>
      <c r="T182" s="217">
        <v>6797.123568</v>
      </c>
      <c r="U182" s="217">
        <f>S182+T182</f>
        <v>11997.123567999999</v>
      </c>
      <c r="V182" s="217">
        <f t="shared" si="25"/>
        <v>12000</v>
      </c>
    </row>
    <row r="183" spans="1:23">
      <c r="A183" s="105" t="s">
        <v>461</v>
      </c>
      <c r="B183" s="106"/>
      <c r="C183" s="109"/>
      <c r="D183" s="109"/>
      <c r="E183" s="487"/>
      <c r="F183" s="109"/>
      <c r="G183" s="488"/>
      <c r="H183" s="109"/>
      <c r="K183" s="280" t="s">
        <v>73</v>
      </c>
      <c r="L183" s="273" t="e">
        <f>#REF!-#REF!</f>
        <v>#REF!</v>
      </c>
      <c r="M183" s="217" t="s">
        <v>214</v>
      </c>
      <c r="N183" s="217">
        <v>-125</v>
      </c>
      <c r="P183" s="217">
        <f>N183+O183</f>
        <v>-125</v>
      </c>
      <c r="Q183" s="217">
        <f t="shared" si="23"/>
        <v>-120</v>
      </c>
      <c r="V183" s="217">
        <f t="shared" si="25"/>
        <v>0</v>
      </c>
    </row>
    <row r="184" spans="1:23">
      <c r="A184" s="106"/>
      <c r="B184" s="106"/>
      <c r="C184" s="109"/>
      <c r="D184" s="109"/>
      <c r="E184" s="487"/>
      <c r="F184" s="109"/>
      <c r="G184" s="488"/>
      <c r="H184" s="109"/>
      <c r="L184" s="273" t="e">
        <f>#REF!-#REF!</f>
        <v>#REF!</v>
      </c>
      <c r="M184" s="217" t="s">
        <v>80</v>
      </c>
      <c r="N184" s="217">
        <v>-80</v>
      </c>
      <c r="P184" s="217">
        <f t="shared" ref="P184:P197" si="29">N184+O184</f>
        <v>-80</v>
      </c>
      <c r="Q184" s="217">
        <f t="shared" si="23"/>
        <v>-80</v>
      </c>
      <c r="V184" s="217">
        <f t="shared" si="25"/>
        <v>0</v>
      </c>
    </row>
    <row r="185" spans="1:23">
      <c r="A185" s="106"/>
      <c r="B185" s="106"/>
      <c r="C185" s="109"/>
      <c r="D185" s="109"/>
      <c r="E185" s="487"/>
      <c r="F185" s="109"/>
      <c r="G185" s="488"/>
      <c r="H185" s="109"/>
      <c r="L185" s="273" t="e">
        <f t="shared" ref="L185:L197" si="30">I110-E110</f>
        <v>#VALUE!</v>
      </c>
      <c r="M185" s="217" t="s">
        <v>118</v>
      </c>
      <c r="N185" s="217">
        <v>-40</v>
      </c>
      <c r="O185" s="217">
        <v>832</v>
      </c>
      <c r="P185" s="217">
        <f t="shared" si="29"/>
        <v>792</v>
      </c>
      <c r="Q185" s="217">
        <f t="shared" si="23"/>
        <v>800</v>
      </c>
      <c r="R185" s="280">
        <v>800</v>
      </c>
      <c r="V185" s="217">
        <f t="shared" si="25"/>
        <v>0</v>
      </c>
    </row>
    <row r="186" spans="1:23">
      <c r="A186" s="106"/>
      <c r="B186" s="106"/>
      <c r="C186" s="109"/>
      <c r="D186" s="109"/>
      <c r="E186" s="487"/>
      <c r="F186" s="109"/>
      <c r="G186" s="488"/>
      <c r="H186" s="109"/>
      <c r="L186" s="273" t="e">
        <f t="shared" si="30"/>
        <v>#VALUE!</v>
      </c>
      <c r="M186" s="217" t="s">
        <v>119</v>
      </c>
      <c r="N186" s="217">
        <v>20</v>
      </c>
      <c r="O186" s="217">
        <v>832</v>
      </c>
      <c r="P186" s="217">
        <f t="shared" si="29"/>
        <v>852</v>
      </c>
      <c r="Q186" s="217">
        <f t="shared" si="23"/>
        <v>860</v>
      </c>
      <c r="V186" s="217">
        <f t="shared" si="25"/>
        <v>0</v>
      </c>
    </row>
    <row r="187" spans="1:23">
      <c r="A187" s="106"/>
      <c r="B187" s="106"/>
      <c r="C187" s="109"/>
      <c r="D187" s="109"/>
      <c r="E187" s="487"/>
      <c r="F187" s="109"/>
      <c r="G187" s="488"/>
      <c r="H187" s="109"/>
      <c r="L187" s="273" t="e">
        <f t="shared" si="30"/>
        <v>#VALUE!</v>
      </c>
      <c r="M187" s="217" t="s">
        <v>117</v>
      </c>
      <c r="N187" s="217">
        <v>70</v>
      </c>
      <c r="O187" s="217">
        <v>900</v>
      </c>
      <c r="P187" s="217">
        <f t="shared" si="29"/>
        <v>970</v>
      </c>
      <c r="Q187" s="217">
        <f t="shared" si="23"/>
        <v>970</v>
      </c>
      <c r="V187" s="217">
        <f t="shared" si="25"/>
        <v>0</v>
      </c>
    </row>
    <row r="188" spans="1:23">
      <c r="A188" s="106"/>
      <c r="B188" s="106"/>
      <c r="C188" s="109"/>
      <c r="D188" s="109"/>
      <c r="E188" s="487"/>
      <c r="F188" s="109"/>
      <c r="G188" s="488"/>
      <c r="H188" s="109"/>
      <c r="L188" s="273" t="e">
        <f t="shared" si="30"/>
        <v>#VALUE!</v>
      </c>
      <c r="M188" s="217" t="s">
        <v>79</v>
      </c>
      <c r="N188" s="217">
        <v>130</v>
      </c>
      <c r="O188" s="217">
        <v>900</v>
      </c>
      <c r="P188" s="217">
        <f t="shared" si="29"/>
        <v>1030</v>
      </c>
      <c r="Q188" s="217">
        <f t="shared" si="23"/>
        <v>1030</v>
      </c>
      <c r="S188" s="217">
        <f>N188+20</f>
        <v>150</v>
      </c>
      <c r="T188" s="217">
        <v>980</v>
      </c>
      <c r="U188" s="217">
        <f>S188+T188</f>
        <v>1130</v>
      </c>
      <c r="V188" s="217">
        <f t="shared" si="25"/>
        <v>1130</v>
      </c>
    </row>
    <row r="189" spans="1:23">
      <c r="A189" s="106"/>
      <c r="B189" s="106"/>
      <c r="C189" s="109"/>
      <c r="D189" s="109"/>
      <c r="E189" s="487"/>
      <c r="F189" s="109"/>
      <c r="G189" s="488"/>
      <c r="H189" s="109"/>
      <c r="L189" s="273" t="e">
        <f t="shared" si="30"/>
        <v>#VALUE!</v>
      </c>
      <c r="M189" s="217" t="s">
        <v>81</v>
      </c>
      <c r="N189" s="217">
        <v>220</v>
      </c>
      <c r="O189" s="217">
        <v>900</v>
      </c>
      <c r="P189" s="217">
        <f t="shared" si="29"/>
        <v>1120</v>
      </c>
      <c r="Q189" s="217">
        <f t="shared" si="23"/>
        <v>1120</v>
      </c>
      <c r="S189" s="217">
        <f>N189+20</f>
        <v>240</v>
      </c>
      <c r="T189" s="217">
        <v>980</v>
      </c>
      <c r="U189" s="217">
        <f t="shared" ref="U189:U197" si="31">S189+T189</f>
        <v>1220</v>
      </c>
      <c r="V189" s="217">
        <f t="shared" si="25"/>
        <v>1220</v>
      </c>
    </row>
    <row r="190" spans="1:23">
      <c r="A190" s="106"/>
      <c r="B190" s="106"/>
      <c r="C190" s="109"/>
      <c r="D190" s="109"/>
      <c r="E190" s="487"/>
      <c r="F190" s="109"/>
      <c r="G190" s="488"/>
      <c r="H190" s="109"/>
      <c r="L190" s="273">
        <f t="shared" si="30"/>
        <v>140</v>
      </c>
      <c r="M190" s="217" t="s">
        <v>70</v>
      </c>
      <c r="N190" s="217">
        <v>310</v>
      </c>
      <c r="O190" s="217">
        <v>900</v>
      </c>
      <c r="P190" s="217">
        <f t="shared" si="29"/>
        <v>1210</v>
      </c>
      <c r="Q190" s="217">
        <f t="shared" si="23"/>
        <v>1210</v>
      </c>
      <c r="S190" s="217">
        <f>N190+20</f>
        <v>330</v>
      </c>
      <c r="T190" s="217">
        <v>980</v>
      </c>
      <c r="U190" s="217">
        <f t="shared" si="31"/>
        <v>1310</v>
      </c>
      <c r="V190" s="217">
        <f t="shared" si="25"/>
        <v>1310</v>
      </c>
      <c r="W190" s="280">
        <v>1350</v>
      </c>
    </row>
    <row r="191" spans="1:23">
      <c r="A191" s="106"/>
      <c r="B191" s="106"/>
      <c r="C191" s="109"/>
      <c r="D191" s="109"/>
      <c r="E191" s="487"/>
      <c r="F191" s="109"/>
      <c r="G191" s="488"/>
      <c r="H191" s="109"/>
      <c r="L191" s="273">
        <f t="shared" si="30"/>
        <v>110</v>
      </c>
      <c r="M191" s="217" t="s">
        <v>75</v>
      </c>
      <c r="N191" s="217">
        <v>420</v>
      </c>
      <c r="O191" s="217">
        <v>900</v>
      </c>
      <c r="P191" s="217">
        <f t="shared" si="29"/>
        <v>1320</v>
      </c>
      <c r="Q191" s="217">
        <f t="shared" si="23"/>
        <v>1320</v>
      </c>
      <c r="S191" s="217">
        <f>N191+25</f>
        <v>445</v>
      </c>
      <c r="T191" s="217">
        <v>980</v>
      </c>
      <c r="U191" s="217">
        <f t="shared" si="31"/>
        <v>1425</v>
      </c>
      <c r="V191" s="217">
        <f t="shared" si="25"/>
        <v>1430</v>
      </c>
    </row>
    <row r="192" spans="1:23">
      <c r="A192" s="106"/>
      <c r="B192" s="106"/>
      <c r="C192" s="109"/>
      <c r="D192" s="109"/>
      <c r="E192" s="487"/>
      <c r="F192" s="109"/>
      <c r="G192" s="488"/>
      <c r="H192" s="109"/>
      <c r="L192" s="273">
        <f t="shared" si="30"/>
        <v>110</v>
      </c>
      <c r="M192" s="217" t="s">
        <v>76</v>
      </c>
      <c r="N192" s="217">
        <v>530</v>
      </c>
      <c r="O192" s="217">
        <v>900</v>
      </c>
      <c r="P192" s="217">
        <f t="shared" si="29"/>
        <v>1430</v>
      </c>
      <c r="Q192" s="217">
        <f t="shared" si="23"/>
        <v>1430</v>
      </c>
      <c r="S192" s="217">
        <f>N192+25</f>
        <v>555</v>
      </c>
      <c r="T192" s="217">
        <v>980</v>
      </c>
      <c r="U192" s="217">
        <f t="shared" si="31"/>
        <v>1535</v>
      </c>
      <c r="V192" s="217">
        <f t="shared" si="25"/>
        <v>1540</v>
      </c>
    </row>
    <row r="193" spans="1:22">
      <c r="A193" s="106"/>
      <c r="B193" s="106"/>
      <c r="C193" s="109"/>
      <c r="D193" s="109"/>
      <c r="E193" s="487"/>
      <c r="F193" s="109"/>
      <c r="G193" s="488"/>
      <c r="H193" s="109"/>
      <c r="L193" s="273">
        <f t="shared" si="30"/>
        <v>100</v>
      </c>
      <c r="M193" s="217" t="s">
        <v>71</v>
      </c>
      <c r="N193" s="217">
        <v>660</v>
      </c>
      <c r="O193" s="217">
        <v>980</v>
      </c>
      <c r="P193" s="217">
        <f t="shared" si="29"/>
        <v>1640</v>
      </c>
      <c r="Q193" s="217">
        <f t="shared" ref="Q193:Q256" si="32">CEILING((P193*1 ),10)</f>
        <v>1640</v>
      </c>
      <c r="S193" s="217">
        <f>N193+25</f>
        <v>685</v>
      </c>
      <c r="T193" s="217">
        <v>1050.1455660000001</v>
      </c>
      <c r="U193" s="217">
        <f t="shared" si="31"/>
        <v>1735.1455660000001</v>
      </c>
      <c r="V193" s="217">
        <f t="shared" si="25"/>
        <v>1740</v>
      </c>
    </row>
    <row r="194" spans="1:22">
      <c r="A194" s="106"/>
      <c r="B194" s="106"/>
      <c r="C194" s="109"/>
      <c r="D194" s="109"/>
      <c r="E194" s="487"/>
      <c r="F194" s="109"/>
      <c r="G194" s="488"/>
      <c r="H194" s="109"/>
      <c r="L194" s="273">
        <f t="shared" si="30"/>
        <v>110</v>
      </c>
      <c r="M194" s="217" t="s">
        <v>72</v>
      </c>
      <c r="N194" s="217">
        <v>800</v>
      </c>
      <c r="O194" s="217">
        <v>980</v>
      </c>
      <c r="P194" s="217">
        <f t="shared" si="29"/>
        <v>1780</v>
      </c>
      <c r="Q194" s="217">
        <f t="shared" si="32"/>
        <v>1780</v>
      </c>
      <c r="S194" s="217">
        <f>N194+30</f>
        <v>830</v>
      </c>
      <c r="T194" s="217">
        <v>1050.1455660000001</v>
      </c>
      <c r="U194" s="217">
        <f t="shared" si="31"/>
        <v>1880.1455660000001</v>
      </c>
      <c r="V194" s="217">
        <f t="shared" si="25"/>
        <v>1890</v>
      </c>
    </row>
    <row r="195" spans="1:22">
      <c r="A195" s="106"/>
      <c r="B195" s="106"/>
      <c r="C195" s="109"/>
      <c r="D195" s="109"/>
      <c r="E195" s="487"/>
      <c r="F195" s="109"/>
      <c r="G195" s="488"/>
      <c r="H195" s="109"/>
      <c r="L195" s="273">
        <f t="shared" si="30"/>
        <v>110</v>
      </c>
      <c r="M195" s="217" t="s">
        <v>77</v>
      </c>
      <c r="N195" s="217">
        <v>960</v>
      </c>
      <c r="O195" s="217">
        <v>980</v>
      </c>
      <c r="P195" s="217">
        <f t="shared" si="29"/>
        <v>1940</v>
      </c>
      <c r="Q195" s="217">
        <f t="shared" si="32"/>
        <v>1940</v>
      </c>
      <c r="S195" s="217">
        <f>N195+30</f>
        <v>990</v>
      </c>
      <c r="T195" s="217">
        <v>1050.1455660000001</v>
      </c>
      <c r="U195" s="217">
        <f t="shared" si="31"/>
        <v>2040.1455660000001</v>
      </c>
      <c r="V195" s="217">
        <f t="shared" si="25"/>
        <v>2050</v>
      </c>
    </row>
    <row r="196" spans="1:22">
      <c r="A196" s="106"/>
      <c r="B196" s="106"/>
      <c r="C196" s="109"/>
      <c r="D196" s="109"/>
      <c r="E196" s="487"/>
      <c r="F196" s="109"/>
      <c r="G196" s="488"/>
      <c r="H196" s="109"/>
      <c r="L196" s="273">
        <f t="shared" si="30"/>
        <v>130</v>
      </c>
      <c r="M196" s="217" t="s">
        <v>74</v>
      </c>
      <c r="N196" s="217">
        <v>1200</v>
      </c>
      <c r="O196" s="217">
        <v>1163</v>
      </c>
      <c r="P196" s="217">
        <f t="shared" si="29"/>
        <v>2363</v>
      </c>
      <c r="Q196" s="217">
        <f t="shared" si="32"/>
        <v>2370</v>
      </c>
      <c r="S196" s="217">
        <f>N196+50</f>
        <v>1250</v>
      </c>
      <c r="T196" s="217">
        <v>1243.131744</v>
      </c>
      <c r="U196" s="217">
        <f t="shared" si="31"/>
        <v>2493.1317440000003</v>
      </c>
      <c r="V196" s="217">
        <f t="shared" si="25"/>
        <v>2500</v>
      </c>
    </row>
    <row r="197" spans="1:22">
      <c r="A197" s="106"/>
      <c r="B197" s="106"/>
      <c r="C197" s="109"/>
      <c r="D197" s="109"/>
      <c r="E197" s="487"/>
      <c r="F197" s="109"/>
      <c r="G197" s="488"/>
      <c r="H197" s="109"/>
      <c r="L197" s="273">
        <f t="shared" si="30"/>
        <v>120</v>
      </c>
      <c r="M197" s="217" t="s">
        <v>78</v>
      </c>
      <c r="N197" s="217">
        <v>1500</v>
      </c>
      <c r="O197" s="217">
        <v>1266</v>
      </c>
      <c r="P197" s="217">
        <f t="shared" si="29"/>
        <v>2766</v>
      </c>
      <c r="Q197" s="217">
        <f t="shared" si="32"/>
        <v>2770</v>
      </c>
      <c r="S197" s="217">
        <f>N197+50</f>
        <v>1550</v>
      </c>
      <c r="T197" s="217">
        <v>1333.359048</v>
      </c>
      <c r="U197" s="217">
        <f t="shared" si="31"/>
        <v>2883.3590480000003</v>
      </c>
      <c r="V197" s="217">
        <f t="shared" si="25"/>
        <v>2890</v>
      </c>
    </row>
    <row r="198" spans="1:22">
      <c r="A198" s="106"/>
      <c r="B198" s="106"/>
      <c r="C198" s="109"/>
      <c r="D198" s="109"/>
      <c r="E198" s="487"/>
      <c r="F198" s="109"/>
      <c r="G198" s="488"/>
      <c r="H198" s="109"/>
      <c r="L198" s="273" t="e">
        <f>#REF!-#REF!</f>
        <v>#REF!</v>
      </c>
      <c r="V198" s="217">
        <f t="shared" ref="V198:V261" si="33">CEILING((U198*1 ),10)</f>
        <v>0</v>
      </c>
    </row>
    <row r="199" spans="1:22">
      <c r="A199" s="106"/>
      <c r="B199" s="106"/>
      <c r="C199" s="109"/>
      <c r="D199" s="109"/>
      <c r="E199" s="487"/>
      <c r="F199" s="109"/>
      <c r="G199" s="488"/>
      <c r="H199" s="109"/>
      <c r="L199" s="273">
        <f>I123-E123</f>
        <v>170</v>
      </c>
      <c r="M199" s="217" t="s">
        <v>175</v>
      </c>
      <c r="N199" s="217">
        <v>1800</v>
      </c>
      <c r="O199" s="217">
        <v>3810</v>
      </c>
      <c r="P199" s="217">
        <f>N199+O199</f>
        <v>5610</v>
      </c>
      <c r="Q199" s="217">
        <f t="shared" si="32"/>
        <v>5610</v>
      </c>
      <c r="S199" s="217">
        <f>N199+100</f>
        <v>1900</v>
      </c>
      <c r="T199" s="217">
        <v>3877.2677580000004</v>
      </c>
      <c r="U199" s="217">
        <f>S199+T199</f>
        <v>5777.267758</v>
      </c>
      <c r="V199" s="217">
        <f t="shared" si="33"/>
        <v>5780</v>
      </c>
    </row>
    <row r="200" spans="1:22">
      <c r="A200" s="106"/>
      <c r="B200" s="106"/>
      <c r="C200" s="109"/>
      <c r="D200" s="109"/>
      <c r="E200" s="487"/>
      <c r="F200" s="109"/>
      <c r="G200" s="488"/>
      <c r="H200" s="109"/>
      <c r="L200" s="273">
        <f>I124-E124</f>
        <v>170</v>
      </c>
      <c r="M200" s="217" t="s">
        <v>176</v>
      </c>
      <c r="N200" s="217">
        <v>2300</v>
      </c>
      <c r="O200" s="217">
        <v>3810</v>
      </c>
      <c r="P200" s="217">
        <f>N200+O200</f>
        <v>6110</v>
      </c>
      <c r="Q200" s="217">
        <f t="shared" si="32"/>
        <v>6110</v>
      </c>
      <c r="S200" s="217">
        <f>N200+100</f>
        <v>2400</v>
      </c>
      <c r="T200" s="217">
        <v>3877.2677580000004</v>
      </c>
      <c r="U200" s="217">
        <f>S200+T200</f>
        <v>6277.267758</v>
      </c>
      <c r="V200" s="217">
        <f t="shared" si="33"/>
        <v>6280</v>
      </c>
    </row>
    <row r="201" spans="1:22">
      <c r="A201" s="106"/>
      <c r="B201" s="106"/>
      <c r="C201" s="109"/>
      <c r="D201" s="109"/>
      <c r="E201" s="487"/>
      <c r="F201" s="109"/>
      <c r="G201" s="488"/>
      <c r="H201" s="109"/>
      <c r="L201" s="273">
        <f>I125-E125</f>
        <v>270</v>
      </c>
      <c r="M201" s="217" t="s">
        <v>177</v>
      </c>
      <c r="N201" s="217">
        <v>2800</v>
      </c>
      <c r="O201" s="217">
        <v>3810</v>
      </c>
      <c r="P201" s="217">
        <f>N201+O201</f>
        <v>6610</v>
      </c>
      <c r="Q201" s="217">
        <f t="shared" si="32"/>
        <v>6610</v>
      </c>
      <c r="S201" s="217">
        <f>N201+200</f>
        <v>3000</v>
      </c>
      <c r="T201" s="217">
        <v>3877.2677580000004</v>
      </c>
      <c r="U201" s="217">
        <f>S201+T201</f>
        <v>6877.267758</v>
      </c>
      <c r="V201" s="217">
        <f t="shared" si="33"/>
        <v>6880</v>
      </c>
    </row>
    <row r="202" spans="1:22">
      <c r="A202" s="106"/>
      <c r="B202" s="106"/>
      <c r="C202" s="109"/>
      <c r="D202" s="109"/>
      <c r="E202" s="487"/>
      <c r="F202" s="109"/>
      <c r="G202" s="488"/>
      <c r="H202" s="109"/>
      <c r="L202" s="273">
        <f>I126-E126</f>
        <v>270</v>
      </c>
      <c r="M202" s="217" t="s">
        <v>178</v>
      </c>
      <c r="N202" s="217">
        <v>3400</v>
      </c>
      <c r="O202" s="217">
        <v>4973</v>
      </c>
      <c r="P202" s="217">
        <f>N202+O202</f>
        <v>8373</v>
      </c>
      <c r="Q202" s="217">
        <f t="shared" si="32"/>
        <v>8380</v>
      </c>
      <c r="S202" s="217">
        <f>N202+200</f>
        <v>3600</v>
      </c>
      <c r="T202" s="217">
        <v>5040.1974540000001</v>
      </c>
      <c r="U202" s="217">
        <f>S202+T202</f>
        <v>8640.197454000001</v>
      </c>
      <c r="V202" s="217">
        <f t="shared" si="33"/>
        <v>8650</v>
      </c>
    </row>
    <row r="203" spans="1:22">
      <c r="A203" s="106"/>
      <c r="B203" s="106"/>
      <c r="C203" s="109"/>
      <c r="D203" s="109"/>
      <c r="E203" s="487"/>
      <c r="F203" s="109"/>
      <c r="G203" s="488"/>
      <c r="H203" s="109"/>
      <c r="L203" s="273">
        <f>I127-E127</f>
        <v>0</v>
      </c>
      <c r="M203" s="217" t="s">
        <v>534</v>
      </c>
      <c r="N203" s="217" t="s">
        <v>535</v>
      </c>
      <c r="P203" s="217" t="s">
        <v>536</v>
      </c>
      <c r="Q203" s="217" t="e">
        <f t="shared" si="32"/>
        <v>#VALUE!</v>
      </c>
      <c r="V203" s="217">
        <f t="shared" si="33"/>
        <v>0</v>
      </c>
    </row>
    <row r="204" spans="1:22">
      <c r="A204" s="106"/>
      <c r="B204" s="106"/>
      <c r="C204" s="109"/>
      <c r="D204" s="109"/>
      <c r="E204" s="487"/>
      <c r="F204" s="109"/>
      <c r="G204" s="488"/>
      <c r="H204" s="109"/>
      <c r="K204" s="109"/>
      <c r="L204" s="273" t="e">
        <f>#REF!-#REF!</f>
        <v>#REF!</v>
      </c>
      <c r="M204" s="459" t="s">
        <v>214</v>
      </c>
      <c r="N204" s="459">
        <v>20</v>
      </c>
      <c r="O204" s="459">
        <v>536</v>
      </c>
      <c r="P204" s="459">
        <f>N204+O204</f>
        <v>556</v>
      </c>
      <c r="Q204" s="459">
        <f t="shared" si="32"/>
        <v>560</v>
      </c>
      <c r="V204" s="217">
        <f t="shared" si="33"/>
        <v>0</v>
      </c>
    </row>
    <row r="205" spans="1:22">
      <c r="A205" s="106"/>
      <c r="B205" s="106"/>
      <c r="C205" s="109"/>
      <c r="D205" s="109"/>
      <c r="E205" s="487"/>
      <c r="F205" s="109"/>
      <c r="G205" s="488"/>
      <c r="H205" s="109"/>
      <c r="K205" s="109"/>
      <c r="L205" s="273" t="e">
        <f>#REF!-#REF!</f>
        <v>#REF!</v>
      </c>
      <c r="M205" s="459" t="s">
        <v>80</v>
      </c>
      <c r="N205" s="459">
        <v>70</v>
      </c>
      <c r="O205" s="459">
        <v>536</v>
      </c>
      <c r="P205" s="459">
        <f t="shared" ref="P205:P218" si="34">N205+O205</f>
        <v>606</v>
      </c>
      <c r="Q205" s="459">
        <f t="shared" si="32"/>
        <v>610</v>
      </c>
      <c r="V205" s="217">
        <f t="shared" si="33"/>
        <v>0</v>
      </c>
    </row>
    <row r="206" spans="1:22">
      <c r="A206" s="106"/>
      <c r="B206" s="106"/>
      <c r="C206" s="109"/>
      <c r="D206" s="109"/>
      <c r="E206" s="487"/>
      <c r="F206" s="109"/>
      <c r="G206" s="488"/>
      <c r="H206" s="109"/>
      <c r="L206" s="273" t="e">
        <f>#REF!-#REF!</f>
        <v>#REF!</v>
      </c>
      <c r="M206" s="217" t="s">
        <v>118</v>
      </c>
      <c r="N206" s="217">
        <v>160</v>
      </c>
      <c r="O206" s="217">
        <v>536</v>
      </c>
      <c r="P206" s="217">
        <f t="shared" si="34"/>
        <v>696</v>
      </c>
      <c r="Q206" s="217">
        <f t="shared" si="32"/>
        <v>700</v>
      </c>
      <c r="V206" s="217">
        <f t="shared" si="33"/>
        <v>0</v>
      </c>
    </row>
    <row r="207" spans="1:22">
      <c r="A207" s="106"/>
      <c r="B207" s="106"/>
      <c r="C207" s="109"/>
      <c r="D207" s="109"/>
      <c r="E207" s="487"/>
      <c r="F207" s="109"/>
      <c r="G207" s="488"/>
      <c r="H207" s="109"/>
      <c r="L207" s="273" t="e">
        <f>#REF!-#REF!</f>
        <v>#REF!</v>
      </c>
      <c r="M207" s="217" t="s">
        <v>119</v>
      </c>
      <c r="N207" s="217">
        <v>260</v>
      </c>
      <c r="O207" s="217">
        <v>604</v>
      </c>
      <c r="P207" s="217">
        <f t="shared" si="34"/>
        <v>864</v>
      </c>
      <c r="Q207" s="217">
        <f t="shared" si="32"/>
        <v>870</v>
      </c>
      <c r="V207" s="217">
        <f t="shared" si="33"/>
        <v>0</v>
      </c>
    </row>
    <row r="208" spans="1:22">
      <c r="A208" s="106"/>
      <c r="B208" s="106"/>
      <c r="C208" s="109"/>
      <c r="D208" s="109"/>
      <c r="E208" s="487"/>
      <c r="F208" s="109"/>
      <c r="G208" s="488"/>
      <c r="H208" s="109"/>
      <c r="L208" s="273" t="e">
        <f t="shared" ref="L208:L218" si="35">I129-E129</f>
        <v>#VALUE!</v>
      </c>
      <c r="M208" s="217" t="s">
        <v>117</v>
      </c>
      <c r="N208" s="217">
        <v>375</v>
      </c>
      <c r="O208" s="217">
        <v>604</v>
      </c>
      <c r="P208" s="217">
        <f t="shared" si="34"/>
        <v>979</v>
      </c>
      <c r="Q208" s="217">
        <f t="shared" si="32"/>
        <v>980</v>
      </c>
      <c r="R208" s="280">
        <v>1000</v>
      </c>
      <c r="V208" s="217">
        <f t="shared" si="33"/>
        <v>0</v>
      </c>
    </row>
    <row r="209" spans="1:23">
      <c r="A209" s="106"/>
      <c r="B209" s="106"/>
      <c r="C209" s="109"/>
      <c r="D209" s="109"/>
      <c r="E209" s="487"/>
      <c r="F209" s="109"/>
      <c r="G209" s="488"/>
      <c r="H209" s="109"/>
      <c r="L209" s="273" t="e">
        <f t="shared" si="35"/>
        <v>#VALUE!</v>
      </c>
      <c r="M209" s="217" t="s">
        <v>79</v>
      </c>
      <c r="N209" s="217">
        <v>520</v>
      </c>
      <c r="O209" s="217">
        <v>604</v>
      </c>
      <c r="P209" s="217">
        <f t="shared" si="34"/>
        <v>1124</v>
      </c>
      <c r="Q209" s="217">
        <f t="shared" si="32"/>
        <v>1130</v>
      </c>
      <c r="S209" s="459">
        <f>N209+20</f>
        <v>540</v>
      </c>
      <c r="T209" s="459">
        <v>684</v>
      </c>
      <c r="U209" s="459">
        <f>S209+T209</f>
        <v>1224</v>
      </c>
      <c r="V209" s="459">
        <f t="shared" si="33"/>
        <v>1230</v>
      </c>
    </row>
    <row r="210" spans="1:23">
      <c r="A210" s="106"/>
      <c r="B210" s="106"/>
      <c r="C210" s="109"/>
      <c r="D210" s="109"/>
      <c r="E210" s="487"/>
      <c r="F210" s="109"/>
      <c r="G210" s="488"/>
      <c r="H210" s="109"/>
      <c r="L210" s="273">
        <f t="shared" si="35"/>
        <v>150</v>
      </c>
      <c r="M210" s="217" t="s">
        <v>81</v>
      </c>
      <c r="N210" s="217">
        <v>675</v>
      </c>
      <c r="O210" s="217">
        <v>604</v>
      </c>
      <c r="P210" s="217">
        <f t="shared" si="34"/>
        <v>1279</v>
      </c>
      <c r="Q210" s="217">
        <f t="shared" si="32"/>
        <v>1280</v>
      </c>
      <c r="S210" s="217">
        <f>N210+20</f>
        <v>695</v>
      </c>
      <c r="T210" s="217">
        <v>684</v>
      </c>
      <c r="U210" s="217">
        <f t="shared" ref="U210:U218" si="36">S210+T210</f>
        <v>1379</v>
      </c>
      <c r="V210" s="217">
        <f t="shared" si="33"/>
        <v>1380</v>
      </c>
      <c r="W210" s="280">
        <v>1430</v>
      </c>
    </row>
    <row r="211" spans="1:23">
      <c r="A211" s="106"/>
      <c r="B211" s="106"/>
      <c r="C211" s="109"/>
      <c r="D211" s="109"/>
      <c r="E211" s="487"/>
      <c r="F211" s="109"/>
      <c r="G211" s="488"/>
      <c r="H211" s="109"/>
      <c r="L211" s="273">
        <f t="shared" si="35"/>
        <v>100</v>
      </c>
      <c r="M211" s="217" t="s">
        <v>70</v>
      </c>
      <c r="N211" s="217">
        <v>875</v>
      </c>
      <c r="O211" s="217">
        <v>604</v>
      </c>
      <c r="P211" s="217">
        <f t="shared" si="34"/>
        <v>1479</v>
      </c>
      <c r="Q211" s="217">
        <f t="shared" si="32"/>
        <v>1480</v>
      </c>
      <c r="S211" s="217">
        <f>N211+20</f>
        <v>895</v>
      </c>
      <c r="T211" s="217">
        <v>684</v>
      </c>
      <c r="U211" s="217">
        <f t="shared" si="36"/>
        <v>1579</v>
      </c>
      <c r="V211" s="217">
        <f t="shared" si="33"/>
        <v>1580</v>
      </c>
    </row>
    <row r="212" spans="1:23">
      <c r="A212" s="106"/>
      <c r="B212" s="106"/>
      <c r="C212" s="109"/>
      <c r="D212" s="109"/>
      <c r="E212" s="487"/>
      <c r="F212" s="109"/>
      <c r="G212" s="488"/>
      <c r="H212" s="109"/>
      <c r="L212" s="273">
        <f t="shared" si="35"/>
        <v>110</v>
      </c>
      <c r="M212" s="217" t="s">
        <v>75</v>
      </c>
      <c r="N212" s="217">
        <v>1075</v>
      </c>
      <c r="O212" s="217">
        <v>604</v>
      </c>
      <c r="P212" s="217">
        <f t="shared" si="34"/>
        <v>1679</v>
      </c>
      <c r="Q212" s="217">
        <f t="shared" si="32"/>
        <v>1680</v>
      </c>
      <c r="S212" s="217">
        <f>N212+25</f>
        <v>1100</v>
      </c>
      <c r="T212" s="217">
        <v>684</v>
      </c>
      <c r="U212" s="217">
        <f t="shared" si="36"/>
        <v>1784</v>
      </c>
      <c r="V212" s="217">
        <f t="shared" si="33"/>
        <v>1790</v>
      </c>
    </row>
    <row r="213" spans="1:23">
      <c r="A213" s="106"/>
      <c r="B213" s="106"/>
      <c r="C213" s="109"/>
      <c r="D213" s="109"/>
      <c r="E213" s="487"/>
      <c r="F213" s="109"/>
      <c r="G213" s="488"/>
      <c r="H213" s="109"/>
      <c r="L213" s="273">
        <f t="shared" si="35"/>
        <v>100</v>
      </c>
      <c r="M213" s="217" t="s">
        <v>76</v>
      </c>
      <c r="N213" s="217">
        <v>1300</v>
      </c>
      <c r="O213" s="217">
        <v>604</v>
      </c>
      <c r="P213" s="217">
        <f t="shared" si="34"/>
        <v>1904</v>
      </c>
      <c r="Q213" s="217">
        <f t="shared" si="32"/>
        <v>1910</v>
      </c>
      <c r="S213" s="217">
        <f>N213+25</f>
        <v>1325</v>
      </c>
      <c r="T213" s="217">
        <v>684</v>
      </c>
      <c r="U213" s="217">
        <f t="shared" si="36"/>
        <v>2009</v>
      </c>
      <c r="V213" s="217">
        <f t="shared" si="33"/>
        <v>2010</v>
      </c>
    </row>
    <row r="214" spans="1:23">
      <c r="A214" s="106"/>
      <c r="B214" s="106"/>
      <c r="C214" s="109"/>
      <c r="D214" s="109"/>
      <c r="E214" s="487"/>
      <c r="F214" s="109"/>
      <c r="G214" s="488"/>
      <c r="H214" s="109"/>
      <c r="L214" s="273">
        <f t="shared" si="35"/>
        <v>100</v>
      </c>
      <c r="M214" s="217" t="s">
        <v>71</v>
      </c>
      <c r="N214" s="217">
        <v>1525</v>
      </c>
      <c r="O214" s="217">
        <v>684</v>
      </c>
      <c r="P214" s="217">
        <f t="shared" si="34"/>
        <v>2209</v>
      </c>
      <c r="Q214" s="217">
        <f t="shared" si="32"/>
        <v>2210</v>
      </c>
      <c r="S214" s="217">
        <f>N214+25</f>
        <v>1550</v>
      </c>
      <c r="T214" s="217">
        <v>752</v>
      </c>
      <c r="U214" s="217">
        <f t="shared" si="36"/>
        <v>2302</v>
      </c>
      <c r="V214" s="217">
        <f t="shared" si="33"/>
        <v>2310</v>
      </c>
    </row>
    <row r="215" spans="1:23">
      <c r="A215" s="106"/>
      <c r="B215" s="106"/>
      <c r="C215" s="109"/>
      <c r="D215" s="109"/>
      <c r="E215" s="487"/>
      <c r="F215" s="109"/>
      <c r="G215" s="488"/>
      <c r="H215" s="109"/>
      <c r="L215" s="273">
        <f t="shared" si="35"/>
        <v>100</v>
      </c>
      <c r="M215" s="217" t="s">
        <v>72</v>
      </c>
      <c r="N215" s="217">
        <v>1800</v>
      </c>
      <c r="O215" s="217">
        <v>684</v>
      </c>
      <c r="P215" s="217">
        <f t="shared" si="34"/>
        <v>2484</v>
      </c>
      <c r="Q215" s="217">
        <f t="shared" si="32"/>
        <v>2490</v>
      </c>
      <c r="S215" s="217">
        <f>N215+30</f>
        <v>1830</v>
      </c>
      <c r="T215" s="217">
        <v>752</v>
      </c>
      <c r="U215" s="217">
        <f t="shared" si="36"/>
        <v>2582</v>
      </c>
      <c r="V215" s="217">
        <f t="shared" si="33"/>
        <v>2590</v>
      </c>
    </row>
    <row r="216" spans="1:23">
      <c r="A216" s="106"/>
      <c r="B216" s="106"/>
      <c r="C216" s="109"/>
      <c r="D216" s="109"/>
      <c r="E216" s="487"/>
      <c r="F216" s="109"/>
      <c r="G216" s="488"/>
      <c r="H216" s="109"/>
      <c r="L216" s="273">
        <f t="shared" si="35"/>
        <v>100</v>
      </c>
      <c r="M216" s="217" t="s">
        <v>77</v>
      </c>
      <c r="N216" s="217">
        <v>2100</v>
      </c>
      <c r="O216" s="217">
        <v>684</v>
      </c>
      <c r="P216" s="217">
        <f t="shared" si="34"/>
        <v>2784</v>
      </c>
      <c r="Q216" s="217">
        <f t="shared" si="32"/>
        <v>2790</v>
      </c>
      <c r="S216" s="217">
        <f>N216+30</f>
        <v>2130</v>
      </c>
      <c r="T216" s="217">
        <v>752</v>
      </c>
      <c r="U216" s="217">
        <f t="shared" si="36"/>
        <v>2882</v>
      </c>
      <c r="V216" s="217">
        <f t="shared" si="33"/>
        <v>2890</v>
      </c>
    </row>
    <row r="217" spans="1:23">
      <c r="A217" s="106"/>
      <c r="B217" s="106"/>
      <c r="C217" s="109"/>
      <c r="D217" s="109"/>
      <c r="E217" s="487"/>
      <c r="F217" s="109"/>
      <c r="G217" s="488"/>
      <c r="H217" s="109"/>
      <c r="L217" s="273">
        <f t="shared" si="35"/>
        <v>130</v>
      </c>
      <c r="M217" s="217" t="s">
        <v>74</v>
      </c>
      <c r="N217" s="217">
        <v>2600</v>
      </c>
      <c r="O217" s="217">
        <v>867</v>
      </c>
      <c r="P217" s="217">
        <f t="shared" si="34"/>
        <v>3467</v>
      </c>
      <c r="Q217" s="217">
        <f t="shared" si="32"/>
        <v>3470</v>
      </c>
      <c r="S217" s="217">
        <f>N217+50</f>
        <v>2650</v>
      </c>
      <c r="T217" s="217">
        <v>947</v>
      </c>
      <c r="U217" s="217">
        <f t="shared" si="36"/>
        <v>3597</v>
      </c>
      <c r="V217" s="217">
        <f t="shared" si="33"/>
        <v>3600</v>
      </c>
    </row>
    <row r="218" spans="1:23">
      <c r="A218" s="106"/>
      <c r="B218" s="106"/>
      <c r="C218" s="109"/>
      <c r="D218" s="109"/>
      <c r="E218" s="487"/>
      <c r="F218" s="109"/>
      <c r="G218" s="488"/>
      <c r="H218" s="109"/>
      <c r="L218" s="273">
        <f t="shared" si="35"/>
        <v>120</v>
      </c>
      <c r="M218" s="217" t="s">
        <v>78</v>
      </c>
      <c r="N218" s="217">
        <v>3100</v>
      </c>
      <c r="O218" s="217">
        <v>970</v>
      </c>
      <c r="P218" s="217">
        <f t="shared" si="34"/>
        <v>4070</v>
      </c>
      <c r="Q218" s="217">
        <f t="shared" si="32"/>
        <v>4070</v>
      </c>
      <c r="S218" s="217">
        <f>N218+50</f>
        <v>3150</v>
      </c>
      <c r="T218" s="217">
        <v>1038</v>
      </c>
      <c r="U218" s="217">
        <f t="shared" si="36"/>
        <v>4188</v>
      </c>
      <c r="V218" s="217">
        <f t="shared" si="33"/>
        <v>4190</v>
      </c>
    </row>
    <row r="219" spans="1:23" hidden="1">
      <c r="A219" s="106"/>
      <c r="B219" s="106"/>
      <c r="C219" s="109"/>
      <c r="D219" s="109"/>
      <c r="E219" s="487"/>
      <c r="F219" s="109"/>
      <c r="G219" s="488"/>
      <c r="H219" s="109"/>
      <c r="L219" s="273" t="e">
        <f>#REF!-#REF!</f>
        <v>#REF!</v>
      </c>
    </row>
    <row r="220" spans="1:23">
      <c r="A220" s="106"/>
      <c r="B220" s="106"/>
      <c r="C220" s="109"/>
      <c r="D220" s="109"/>
      <c r="E220" s="487"/>
      <c r="F220" s="109"/>
      <c r="G220" s="488"/>
      <c r="H220" s="109"/>
      <c r="L220" s="273">
        <f>I140-E140</f>
        <v>280</v>
      </c>
      <c r="M220" s="217" t="s">
        <v>175</v>
      </c>
      <c r="N220" s="217">
        <v>3300</v>
      </c>
      <c r="O220" s="217">
        <v>3764</v>
      </c>
      <c r="P220" s="217">
        <f>N220+O220</f>
        <v>7064</v>
      </c>
      <c r="Q220" s="217">
        <f t="shared" si="32"/>
        <v>7070</v>
      </c>
      <c r="S220" s="217">
        <f>N220+100</f>
        <v>3400</v>
      </c>
      <c r="T220" s="217">
        <v>3945</v>
      </c>
      <c r="U220" s="217">
        <f>S220+T220</f>
        <v>7345</v>
      </c>
      <c r="V220" s="217">
        <f t="shared" si="33"/>
        <v>7350</v>
      </c>
    </row>
    <row r="221" spans="1:23">
      <c r="A221" s="106"/>
      <c r="B221" s="106"/>
      <c r="C221" s="109"/>
      <c r="D221" s="109"/>
      <c r="E221" s="487"/>
      <c r="F221" s="109"/>
      <c r="G221" s="488"/>
      <c r="H221" s="109"/>
      <c r="L221" s="273">
        <f>I141-E141</f>
        <v>280</v>
      </c>
      <c r="M221" s="217" t="s">
        <v>176</v>
      </c>
      <c r="N221" s="217">
        <v>4500</v>
      </c>
      <c r="O221" s="217">
        <v>3764</v>
      </c>
      <c r="P221" s="217">
        <f>N221+O221</f>
        <v>8264</v>
      </c>
      <c r="Q221" s="217">
        <f t="shared" si="32"/>
        <v>8270</v>
      </c>
      <c r="S221" s="217">
        <f>N221+100</f>
        <v>4600</v>
      </c>
      <c r="T221" s="217">
        <v>3945</v>
      </c>
      <c r="U221" s="217">
        <f>S221+T221</f>
        <v>8545</v>
      </c>
      <c r="V221" s="217">
        <f t="shared" si="33"/>
        <v>8550</v>
      </c>
    </row>
    <row r="222" spans="1:23">
      <c r="A222" s="106"/>
      <c r="B222" s="106"/>
      <c r="C222" s="109"/>
      <c r="D222" s="109"/>
      <c r="E222" s="487"/>
      <c r="F222" s="109"/>
      <c r="G222" s="488"/>
      <c r="H222" s="109"/>
      <c r="L222" s="273">
        <f>I142-E142</f>
        <v>380</v>
      </c>
      <c r="M222" s="217" t="s">
        <v>177</v>
      </c>
      <c r="N222" s="217">
        <v>5600</v>
      </c>
      <c r="O222" s="217">
        <v>3764</v>
      </c>
      <c r="P222" s="217">
        <f>N222+O222</f>
        <v>9364</v>
      </c>
      <c r="Q222" s="217">
        <f t="shared" si="32"/>
        <v>9370</v>
      </c>
      <c r="S222" s="217">
        <f>N222+200</f>
        <v>5800</v>
      </c>
      <c r="T222" s="217">
        <v>3945</v>
      </c>
      <c r="U222" s="217">
        <f>S222+T222</f>
        <v>9745</v>
      </c>
      <c r="V222" s="217">
        <f t="shared" si="33"/>
        <v>9750</v>
      </c>
    </row>
    <row r="223" spans="1:23">
      <c r="A223" s="106"/>
      <c r="B223" s="106"/>
      <c r="C223" s="109"/>
      <c r="D223" s="109"/>
      <c r="E223" s="487"/>
      <c r="F223" s="109"/>
      <c r="G223" s="488"/>
      <c r="H223" s="109"/>
      <c r="L223" s="273">
        <f>I143-E143</f>
        <v>680</v>
      </c>
      <c r="M223" s="217" t="s">
        <v>178</v>
      </c>
      <c r="N223" s="217">
        <v>6800</v>
      </c>
      <c r="O223" s="217">
        <v>4333</v>
      </c>
      <c r="P223" s="217">
        <f>N223+O223</f>
        <v>11133</v>
      </c>
      <c r="Q223" s="217">
        <f t="shared" si="32"/>
        <v>11140</v>
      </c>
      <c r="S223" s="217">
        <f>N223+200</f>
        <v>7000</v>
      </c>
      <c r="T223" s="217">
        <v>4812</v>
      </c>
      <c r="U223" s="217">
        <f>S223+T223</f>
        <v>11812</v>
      </c>
      <c r="V223" s="217">
        <f t="shared" si="33"/>
        <v>11820</v>
      </c>
    </row>
    <row r="224" spans="1:23">
      <c r="A224" s="106"/>
      <c r="B224" s="106"/>
      <c r="C224" s="109"/>
      <c r="D224" s="109"/>
      <c r="E224" s="487"/>
      <c r="F224" s="109"/>
      <c r="G224" s="488"/>
      <c r="H224" s="109"/>
      <c r="L224" s="273">
        <f>I144-E144</f>
        <v>0</v>
      </c>
      <c r="Q224" s="217">
        <f t="shared" si="32"/>
        <v>0</v>
      </c>
      <c r="V224" s="217">
        <f t="shared" si="33"/>
        <v>0</v>
      </c>
    </row>
    <row r="225" spans="1:23" ht="12.75" hidden="1" customHeight="1">
      <c r="A225" s="106"/>
      <c r="B225" s="106"/>
      <c r="C225" s="109"/>
      <c r="D225" s="109"/>
      <c r="E225" s="487"/>
      <c r="F225" s="109"/>
      <c r="G225" s="488"/>
      <c r="H225" s="109"/>
      <c r="L225" s="273" t="e">
        <f>#REF!-#REF!</f>
        <v>#REF!</v>
      </c>
      <c r="M225" s="217" t="s">
        <v>214</v>
      </c>
      <c r="N225" s="217">
        <v>-50</v>
      </c>
      <c r="O225" s="218">
        <v>626.57850000000008</v>
      </c>
      <c r="P225" s="217">
        <f>N225+O225</f>
        <v>576.57850000000008</v>
      </c>
      <c r="Q225" s="217">
        <f t="shared" si="32"/>
        <v>580</v>
      </c>
      <c r="V225" s="217">
        <f t="shared" si="33"/>
        <v>0</v>
      </c>
    </row>
    <row r="226" spans="1:23" hidden="1">
      <c r="A226" s="106"/>
      <c r="B226" s="106"/>
      <c r="C226" s="109"/>
      <c r="D226" s="109"/>
      <c r="E226" s="487"/>
      <c r="F226" s="109"/>
      <c r="G226" s="488"/>
      <c r="H226" s="109"/>
      <c r="L226" s="273" t="e">
        <f>#REF!-#REF!</f>
        <v>#REF!</v>
      </c>
      <c r="M226" s="217" t="s">
        <v>80</v>
      </c>
      <c r="N226" s="217">
        <v>-20</v>
      </c>
      <c r="O226" s="218">
        <v>626.57850000000008</v>
      </c>
      <c r="P226" s="217">
        <f t="shared" ref="P226:P239" si="37">N226+O226</f>
        <v>606.57850000000008</v>
      </c>
      <c r="Q226" s="217">
        <f t="shared" si="32"/>
        <v>610</v>
      </c>
      <c r="V226" s="217">
        <f t="shared" si="33"/>
        <v>0</v>
      </c>
    </row>
    <row r="227" spans="1:23" hidden="1">
      <c r="A227" s="106"/>
      <c r="B227" s="106"/>
      <c r="C227" s="109"/>
      <c r="D227" s="109"/>
      <c r="E227" s="487"/>
      <c r="F227" s="109"/>
      <c r="G227" s="488"/>
      <c r="H227" s="109"/>
      <c r="L227" s="273" t="e">
        <f>#REF!-#REF!</f>
        <v>#REF!</v>
      </c>
      <c r="M227" s="217" t="s">
        <v>118</v>
      </c>
      <c r="N227" s="217">
        <v>50</v>
      </c>
      <c r="O227" s="218">
        <v>626.57850000000008</v>
      </c>
      <c r="P227" s="217">
        <f t="shared" si="37"/>
        <v>676.57850000000008</v>
      </c>
      <c r="Q227" s="217">
        <f t="shared" si="32"/>
        <v>680</v>
      </c>
      <c r="V227" s="217">
        <f t="shared" si="33"/>
        <v>0</v>
      </c>
    </row>
    <row r="228" spans="1:23" hidden="1">
      <c r="A228" s="106"/>
      <c r="B228" s="106"/>
      <c r="C228" s="109"/>
      <c r="D228" s="109"/>
      <c r="E228" s="487"/>
      <c r="F228" s="109"/>
      <c r="G228" s="488"/>
      <c r="H228" s="109"/>
      <c r="L228" s="273" t="e">
        <f>#REF!-#REF!</f>
        <v>#REF!</v>
      </c>
      <c r="M228" s="217" t="s">
        <v>119</v>
      </c>
      <c r="N228" s="217">
        <v>140</v>
      </c>
      <c r="O228" s="218">
        <v>626.57850000000008</v>
      </c>
      <c r="P228" s="217">
        <f t="shared" si="37"/>
        <v>766.57850000000008</v>
      </c>
      <c r="Q228" s="217">
        <f t="shared" si="32"/>
        <v>770</v>
      </c>
      <c r="V228" s="217">
        <f t="shared" si="33"/>
        <v>0</v>
      </c>
    </row>
    <row r="229" spans="1:23">
      <c r="A229" s="106"/>
      <c r="B229" s="106"/>
      <c r="C229" s="109"/>
      <c r="D229" s="109"/>
      <c r="E229" s="487"/>
      <c r="F229" s="109"/>
      <c r="G229" s="488"/>
      <c r="H229" s="109"/>
      <c r="L229" s="273" t="e">
        <f>#REF!-#REF!</f>
        <v>#REF!</v>
      </c>
      <c r="M229" s="459" t="s">
        <v>117</v>
      </c>
      <c r="N229" s="459">
        <v>250</v>
      </c>
      <c r="O229" s="459">
        <v>664</v>
      </c>
      <c r="P229" s="459">
        <f t="shared" si="37"/>
        <v>914</v>
      </c>
      <c r="Q229" s="459">
        <f t="shared" si="32"/>
        <v>920</v>
      </c>
      <c r="R229" s="470"/>
      <c r="V229" s="217">
        <f t="shared" si="33"/>
        <v>0</v>
      </c>
    </row>
    <row r="230" spans="1:23">
      <c r="A230" s="106"/>
      <c r="B230" s="106"/>
      <c r="C230" s="109"/>
      <c r="D230" s="109"/>
      <c r="E230" s="487"/>
      <c r="F230" s="109"/>
      <c r="G230" s="488"/>
      <c r="H230" s="109"/>
      <c r="L230" s="273" t="e">
        <f>#REF!-#REF!</f>
        <v>#REF!</v>
      </c>
      <c r="M230" s="217" t="s">
        <v>79</v>
      </c>
      <c r="N230" s="217">
        <v>350</v>
      </c>
      <c r="O230" s="217">
        <v>664</v>
      </c>
      <c r="P230" s="217">
        <f t="shared" si="37"/>
        <v>1014</v>
      </c>
      <c r="Q230" s="217">
        <f t="shared" si="32"/>
        <v>1020</v>
      </c>
      <c r="R230" s="280">
        <v>1100</v>
      </c>
      <c r="S230" s="217">
        <f>N230+20</f>
        <v>370</v>
      </c>
      <c r="T230" s="217">
        <v>739</v>
      </c>
      <c r="U230" s="217">
        <f>S230+T230</f>
        <v>1109</v>
      </c>
      <c r="V230" s="217">
        <f t="shared" si="33"/>
        <v>1110</v>
      </c>
    </row>
    <row r="231" spans="1:23">
      <c r="A231" s="106"/>
      <c r="B231" s="106"/>
      <c r="C231" s="109"/>
      <c r="D231" s="109"/>
      <c r="E231" s="487"/>
      <c r="F231" s="109"/>
      <c r="G231" s="488"/>
      <c r="H231" s="109"/>
      <c r="L231" s="273" t="e">
        <f>#REF!-#REF!</f>
        <v>#REF!</v>
      </c>
      <c r="M231" s="217" t="s">
        <v>81</v>
      </c>
      <c r="N231" s="217">
        <v>490</v>
      </c>
      <c r="O231" s="217">
        <v>664</v>
      </c>
      <c r="P231" s="217">
        <f t="shared" si="37"/>
        <v>1154</v>
      </c>
      <c r="Q231" s="217">
        <f t="shared" si="32"/>
        <v>1160</v>
      </c>
      <c r="S231" s="217">
        <f>N231+20</f>
        <v>510</v>
      </c>
      <c r="T231" s="217">
        <v>739</v>
      </c>
      <c r="U231" s="217">
        <f t="shared" ref="U231:U239" si="38">S231+T231</f>
        <v>1249</v>
      </c>
      <c r="V231" s="217">
        <f t="shared" si="33"/>
        <v>1250</v>
      </c>
    </row>
    <row r="232" spans="1:23">
      <c r="A232" s="106"/>
      <c r="B232" s="106"/>
      <c r="C232" s="109"/>
      <c r="D232" s="109"/>
      <c r="E232" s="487"/>
      <c r="F232" s="109"/>
      <c r="G232" s="488"/>
      <c r="H232" s="109"/>
      <c r="L232" s="273" t="e">
        <f>#REF!-#REF!</f>
        <v>#REF!</v>
      </c>
      <c r="M232" s="217" t="s">
        <v>70</v>
      </c>
      <c r="N232" s="217">
        <v>650</v>
      </c>
      <c r="O232" s="217">
        <v>664</v>
      </c>
      <c r="P232" s="217">
        <f t="shared" si="37"/>
        <v>1314</v>
      </c>
      <c r="Q232" s="217">
        <f t="shared" si="32"/>
        <v>1320</v>
      </c>
      <c r="S232" s="217">
        <f>N232+20</f>
        <v>670</v>
      </c>
      <c r="T232" s="217">
        <v>739</v>
      </c>
      <c r="U232" s="217">
        <f t="shared" si="38"/>
        <v>1409</v>
      </c>
      <c r="V232" s="217">
        <f t="shared" si="33"/>
        <v>1410</v>
      </c>
      <c r="W232" s="280">
        <v>1475</v>
      </c>
    </row>
    <row r="233" spans="1:23">
      <c r="A233" s="106"/>
      <c r="B233" s="106"/>
      <c r="C233" s="109"/>
      <c r="D233" s="109"/>
      <c r="E233" s="487"/>
      <c r="F233" s="109"/>
      <c r="G233" s="488"/>
      <c r="H233" s="109"/>
      <c r="L233" s="273" t="e">
        <f>#REF!-#REF!</f>
        <v>#REF!</v>
      </c>
      <c r="M233" s="217" t="s">
        <v>75</v>
      </c>
      <c r="N233" s="217">
        <v>820</v>
      </c>
      <c r="O233" s="217">
        <v>664</v>
      </c>
      <c r="P233" s="217">
        <f t="shared" si="37"/>
        <v>1484</v>
      </c>
      <c r="Q233" s="217">
        <f t="shared" si="32"/>
        <v>1490</v>
      </c>
      <c r="S233" s="217">
        <f>N233+25</f>
        <v>845</v>
      </c>
      <c r="T233" s="217">
        <v>739</v>
      </c>
      <c r="U233" s="217">
        <f t="shared" si="38"/>
        <v>1584</v>
      </c>
      <c r="V233" s="217">
        <f t="shared" si="33"/>
        <v>1590</v>
      </c>
    </row>
    <row r="234" spans="1:23">
      <c r="A234" s="106"/>
      <c r="B234" s="106"/>
      <c r="C234" s="109"/>
      <c r="D234" s="109"/>
      <c r="E234" s="487"/>
      <c r="F234" s="109"/>
      <c r="G234" s="488"/>
      <c r="H234" s="109"/>
      <c r="L234" s="273" t="e">
        <f>#REF!-#REF!</f>
        <v>#REF!</v>
      </c>
      <c r="M234" s="217" t="s">
        <v>76</v>
      </c>
      <c r="N234" s="217">
        <v>1000</v>
      </c>
      <c r="O234" s="217">
        <v>664</v>
      </c>
      <c r="P234" s="217">
        <f t="shared" si="37"/>
        <v>1664</v>
      </c>
      <c r="Q234" s="217">
        <f t="shared" si="32"/>
        <v>1670</v>
      </c>
      <c r="S234" s="217">
        <f>N234+25</f>
        <v>1025</v>
      </c>
      <c r="T234" s="217">
        <v>739</v>
      </c>
      <c r="U234" s="217">
        <f t="shared" si="38"/>
        <v>1764</v>
      </c>
      <c r="V234" s="217">
        <f t="shared" si="33"/>
        <v>1770</v>
      </c>
    </row>
    <row r="235" spans="1:23">
      <c r="A235" s="106"/>
      <c r="B235" s="106"/>
      <c r="C235" s="109"/>
      <c r="D235" s="109"/>
      <c r="E235" s="487"/>
      <c r="F235" s="109"/>
      <c r="G235" s="488"/>
      <c r="H235" s="109"/>
      <c r="L235" s="273" t="e">
        <f>#REF!-#REF!</f>
        <v>#REF!</v>
      </c>
      <c r="M235" s="217" t="s">
        <v>71</v>
      </c>
      <c r="N235" s="217">
        <v>1200</v>
      </c>
      <c r="O235" s="217">
        <v>702</v>
      </c>
      <c r="P235" s="217">
        <f t="shared" si="37"/>
        <v>1902</v>
      </c>
      <c r="Q235" s="217">
        <f t="shared" si="32"/>
        <v>1910</v>
      </c>
      <c r="S235" s="217">
        <f>N235+25</f>
        <v>1225</v>
      </c>
      <c r="T235" s="217">
        <v>827</v>
      </c>
      <c r="U235" s="217">
        <f t="shared" si="38"/>
        <v>2052</v>
      </c>
      <c r="V235" s="217">
        <f t="shared" si="33"/>
        <v>2060</v>
      </c>
      <c r="W235" s="471">
        <v>1350</v>
      </c>
    </row>
    <row r="236" spans="1:23">
      <c r="A236" s="106"/>
      <c r="B236" s="106"/>
      <c r="C236" s="109"/>
      <c r="D236" s="109"/>
      <c r="E236" s="487"/>
      <c r="F236" s="109"/>
      <c r="G236" s="488"/>
      <c r="H236" s="109"/>
      <c r="L236" s="273" t="e">
        <f>#REF!-#REF!</f>
        <v>#REF!</v>
      </c>
      <c r="M236" s="217" t="s">
        <v>72</v>
      </c>
      <c r="N236" s="217">
        <v>1425</v>
      </c>
      <c r="O236" s="217">
        <v>702</v>
      </c>
      <c r="P236" s="217">
        <f t="shared" si="37"/>
        <v>2127</v>
      </c>
      <c r="Q236" s="217">
        <f t="shared" si="32"/>
        <v>2130</v>
      </c>
      <c r="S236" s="217">
        <f>N236+30</f>
        <v>1455</v>
      </c>
      <c r="T236" s="217">
        <v>827</v>
      </c>
      <c r="U236" s="217">
        <f t="shared" si="38"/>
        <v>2282</v>
      </c>
      <c r="V236" s="217">
        <f t="shared" si="33"/>
        <v>2290</v>
      </c>
    </row>
    <row r="237" spans="1:23">
      <c r="A237" s="106"/>
      <c r="B237" s="106"/>
      <c r="C237" s="109"/>
      <c r="D237" s="109"/>
      <c r="E237" s="487"/>
      <c r="F237" s="109"/>
      <c r="G237" s="488"/>
      <c r="H237" s="109"/>
      <c r="L237" s="273" t="e">
        <f>#REF!-#REF!</f>
        <v>#REF!</v>
      </c>
      <c r="M237" s="217" t="s">
        <v>77</v>
      </c>
      <c r="N237" s="217">
        <v>1700</v>
      </c>
      <c r="O237" s="217">
        <v>702</v>
      </c>
      <c r="P237" s="217">
        <f t="shared" si="37"/>
        <v>2402</v>
      </c>
      <c r="Q237" s="217">
        <f t="shared" si="32"/>
        <v>2410</v>
      </c>
      <c r="S237" s="217">
        <f>N237+30</f>
        <v>1730</v>
      </c>
      <c r="T237" s="217">
        <v>827</v>
      </c>
      <c r="U237" s="217">
        <f t="shared" si="38"/>
        <v>2557</v>
      </c>
      <c r="V237" s="217">
        <f t="shared" si="33"/>
        <v>2560</v>
      </c>
    </row>
    <row r="238" spans="1:23">
      <c r="A238" s="106"/>
      <c r="B238" s="106"/>
      <c r="C238" s="109"/>
      <c r="D238" s="109"/>
      <c r="E238" s="487"/>
      <c r="F238" s="109"/>
      <c r="G238" s="488"/>
      <c r="H238" s="109"/>
      <c r="L238" s="273" t="e">
        <f>#REF!-#REF!</f>
        <v>#REF!</v>
      </c>
      <c r="M238" s="217" t="s">
        <v>74</v>
      </c>
      <c r="N238" s="217">
        <v>2100</v>
      </c>
      <c r="O238" s="217">
        <v>952</v>
      </c>
      <c r="P238" s="217">
        <f t="shared" si="37"/>
        <v>3052</v>
      </c>
      <c r="Q238" s="217">
        <f t="shared" si="32"/>
        <v>3060</v>
      </c>
      <c r="S238" s="217">
        <f>N238+50</f>
        <v>2150</v>
      </c>
      <c r="T238" s="217">
        <v>1090</v>
      </c>
      <c r="U238" s="217">
        <f t="shared" si="38"/>
        <v>3240</v>
      </c>
      <c r="V238" s="217">
        <f t="shared" si="33"/>
        <v>3240</v>
      </c>
    </row>
    <row r="239" spans="1:23">
      <c r="A239" s="106"/>
      <c r="B239" s="106"/>
      <c r="C239" s="109"/>
      <c r="D239" s="109"/>
      <c r="E239" s="487"/>
      <c r="F239" s="109"/>
      <c r="G239" s="488"/>
      <c r="H239" s="109"/>
      <c r="L239" s="273" t="e">
        <f>#REF!-#REF!</f>
        <v>#REF!</v>
      </c>
      <c r="M239" s="217" t="s">
        <v>78</v>
      </c>
      <c r="N239" s="217">
        <v>2500</v>
      </c>
      <c r="O239" s="217">
        <v>1028</v>
      </c>
      <c r="P239" s="217">
        <f t="shared" si="37"/>
        <v>3528</v>
      </c>
      <c r="Q239" s="217">
        <f t="shared" si="32"/>
        <v>3530</v>
      </c>
      <c r="S239" s="217">
        <f>N239+50</f>
        <v>2550</v>
      </c>
      <c r="T239" s="217">
        <v>1185</v>
      </c>
      <c r="U239" s="217">
        <f t="shared" si="38"/>
        <v>3735</v>
      </c>
      <c r="V239" s="217">
        <f t="shared" si="33"/>
        <v>3740</v>
      </c>
    </row>
    <row r="240" spans="1:23" hidden="1">
      <c r="A240" s="106"/>
      <c r="B240" s="106"/>
      <c r="C240" s="109"/>
      <c r="D240" s="109"/>
      <c r="E240" s="487"/>
      <c r="F240" s="109"/>
      <c r="G240" s="488"/>
      <c r="H240" s="109"/>
      <c r="L240" s="273" t="e">
        <f>#REF!-#REF!</f>
        <v>#REF!</v>
      </c>
      <c r="Q240" s="217">
        <f t="shared" si="32"/>
        <v>0</v>
      </c>
      <c r="V240" s="217">
        <f t="shared" si="33"/>
        <v>0</v>
      </c>
    </row>
    <row r="241" spans="1:23">
      <c r="A241" s="106"/>
      <c r="B241" s="106"/>
      <c r="C241" s="109"/>
      <c r="D241" s="109"/>
      <c r="E241" s="487"/>
      <c r="F241" s="109"/>
      <c r="G241" s="488"/>
      <c r="H241" s="109"/>
      <c r="L241" s="273" t="e">
        <f>#REF!-#REF!</f>
        <v>#REF!</v>
      </c>
      <c r="M241" s="217" t="s">
        <v>175</v>
      </c>
      <c r="N241" s="217">
        <v>3100</v>
      </c>
      <c r="O241" s="217">
        <v>3644</v>
      </c>
      <c r="P241" s="217">
        <f>N241+O241</f>
        <v>6744</v>
      </c>
      <c r="Q241" s="217">
        <f t="shared" si="32"/>
        <v>6750</v>
      </c>
      <c r="S241" s="217">
        <f>N241+100</f>
        <v>3200</v>
      </c>
      <c r="T241" s="217">
        <v>4010</v>
      </c>
      <c r="U241" s="217">
        <f>S241+T241</f>
        <v>7210</v>
      </c>
      <c r="V241" s="217">
        <f t="shared" si="33"/>
        <v>7210</v>
      </c>
    </row>
    <row r="242" spans="1:23">
      <c r="A242" s="106"/>
      <c r="B242" s="106"/>
      <c r="C242" s="109"/>
      <c r="D242" s="109"/>
      <c r="E242" s="487"/>
      <c r="F242" s="109"/>
      <c r="G242" s="488"/>
      <c r="H242" s="109"/>
      <c r="L242" s="273" t="e">
        <f>#REF!-#REF!</f>
        <v>#REF!</v>
      </c>
      <c r="M242" s="217" t="s">
        <v>176</v>
      </c>
      <c r="N242" s="217">
        <v>3800</v>
      </c>
      <c r="O242" s="217">
        <v>3644</v>
      </c>
      <c r="P242" s="217">
        <f>N242+O242</f>
        <v>7444</v>
      </c>
      <c r="Q242" s="217">
        <f t="shared" si="32"/>
        <v>7450</v>
      </c>
      <c r="S242" s="217">
        <f>N242+100</f>
        <v>3900</v>
      </c>
      <c r="T242" s="217">
        <v>4010</v>
      </c>
      <c r="U242" s="217">
        <f>S242+T242</f>
        <v>7910</v>
      </c>
      <c r="V242" s="217">
        <f t="shared" si="33"/>
        <v>7910</v>
      </c>
    </row>
    <row r="243" spans="1:23">
      <c r="A243" s="106"/>
      <c r="B243" s="106"/>
      <c r="C243" s="109"/>
      <c r="D243" s="109"/>
      <c r="E243" s="487"/>
      <c r="F243" s="109"/>
      <c r="G243" s="488"/>
      <c r="H243" s="109"/>
      <c r="L243" s="273" t="e">
        <f>#REF!-#REF!</f>
        <v>#REF!</v>
      </c>
      <c r="M243" s="217" t="s">
        <v>177</v>
      </c>
      <c r="N243" s="217">
        <v>4600</v>
      </c>
      <c r="O243" s="217">
        <v>3644</v>
      </c>
      <c r="P243" s="217">
        <f>N243+O243</f>
        <v>8244</v>
      </c>
      <c r="Q243" s="217">
        <f t="shared" si="32"/>
        <v>8250</v>
      </c>
      <c r="S243" s="217">
        <f>N243+200</f>
        <v>4800</v>
      </c>
      <c r="T243" s="217">
        <v>4010</v>
      </c>
      <c r="U243" s="217">
        <f>S243+T243</f>
        <v>8810</v>
      </c>
      <c r="V243" s="217">
        <f t="shared" si="33"/>
        <v>8810</v>
      </c>
    </row>
    <row r="244" spans="1:23">
      <c r="A244" s="106"/>
      <c r="B244" s="106"/>
      <c r="C244" s="109"/>
      <c r="D244" s="109"/>
      <c r="E244" s="487"/>
      <c r="F244" s="109"/>
      <c r="G244" s="488"/>
      <c r="H244" s="109"/>
      <c r="L244" s="273" t="e">
        <f>#REF!-#REF!</f>
        <v>#REF!</v>
      </c>
      <c r="M244" s="217" t="s">
        <v>178</v>
      </c>
      <c r="N244" s="217">
        <v>5600</v>
      </c>
      <c r="O244" s="217">
        <v>4371</v>
      </c>
      <c r="P244" s="217">
        <f>N244+O244</f>
        <v>9971</v>
      </c>
      <c r="Q244" s="217">
        <f t="shared" si="32"/>
        <v>9980</v>
      </c>
      <c r="S244" s="217">
        <f>N244+200</f>
        <v>5800</v>
      </c>
      <c r="T244" s="217">
        <v>4371</v>
      </c>
      <c r="U244" s="217">
        <f>S244+T244</f>
        <v>10171</v>
      </c>
      <c r="V244" s="217">
        <f t="shared" si="33"/>
        <v>10180</v>
      </c>
    </row>
    <row r="245" spans="1:23">
      <c r="A245" s="106"/>
      <c r="B245" s="106"/>
      <c r="C245" s="109"/>
      <c r="D245" s="109"/>
      <c r="E245" s="487"/>
      <c r="F245" s="109"/>
      <c r="G245" s="488"/>
      <c r="H245" s="109"/>
      <c r="L245" s="273" t="e">
        <f>#REF!-#REF!</f>
        <v>#REF!</v>
      </c>
      <c r="Q245" s="217">
        <f t="shared" si="32"/>
        <v>0</v>
      </c>
      <c r="V245" s="217">
        <f t="shared" si="33"/>
        <v>0</v>
      </c>
    </row>
    <row r="246" spans="1:23" ht="12.75" hidden="1" customHeight="1">
      <c r="A246" s="106"/>
      <c r="B246" s="106"/>
      <c r="C246" s="109"/>
      <c r="D246" s="109"/>
      <c r="E246" s="487"/>
      <c r="F246" s="109"/>
      <c r="G246" s="488"/>
      <c r="H246" s="109"/>
      <c r="L246" s="273" t="e">
        <f>#REF!-#REF!</f>
        <v>#REF!</v>
      </c>
      <c r="M246" s="217" t="s">
        <v>214</v>
      </c>
      <c r="N246" s="217">
        <v>-50</v>
      </c>
      <c r="P246" s="217">
        <f>N246+O246</f>
        <v>-50</v>
      </c>
      <c r="Q246" s="217">
        <f t="shared" si="32"/>
        <v>-50</v>
      </c>
      <c r="V246" s="217">
        <f t="shared" si="33"/>
        <v>0</v>
      </c>
    </row>
    <row r="247" spans="1:23" hidden="1">
      <c r="A247" s="106"/>
      <c r="B247" s="106"/>
      <c r="C247" s="109"/>
      <c r="D247" s="109"/>
      <c r="E247" s="487"/>
      <c r="F247" s="109"/>
      <c r="G247" s="488"/>
      <c r="H247" s="109"/>
      <c r="L247" s="273" t="e">
        <f>#REF!-#REF!</f>
        <v>#REF!</v>
      </c>
      <c r="M247" s="217" t="s">
        <v>80</v>
      </c>
      <c r="N247" s="217">
        <v>-20</v>
      </c>
      <c r="P247" s="217">
        <f t="shared" ref="P247:P260" si="39">N247+O247</f>
        <v>-20</v>
      </c>
      <c r="Q247" s="217">
        <f t="shared" si="32"/>
        <v>-20</v>
      </c>
      <c r="V247" s="217">
        <f t="shared" si="33"/>
        <v>0</v>
      </c>
    </row>
    <row r="248" spans="1:23" hidden="1">
      <c r="A248" s="106"/>
      <c r="B248" s="106"/>
      <c r="C248" s="109"/>
      <c r="D248" s="109"/>
      <c r="E248" s="487"/>
      <c r="F248" s="109"/>
      <c r="G248" s="488"/>
      <c r="H248" s="109"/>
      <c r="L248" s="273" t="e">
        <f>#REF!-#REF!</f>
        <v>#REF!</v>
      </c>
      <c r="M248" s="217" t="s">
        <v>118</v>
      </c>
      <c r="N248" s="217">
        <v>50</v>
      </c>
      <c r="O248" s="217">
        <v>689</v>
      </c>
      <c r="P248" s="217">
        <f t="shared" si="39"/>
        <v>739</v>
      </c>
      <c r="Q248" s="217">
        <f t="shared" si="32"/>
        <v>740</v>
      </c>
      <c r="V248" s="217">
        <f t="shared" si="33"/>
        <v>0</v>
      </c>
    </row>
    <row r="249" spans="1:23" hidden="1">
      <c r="A249" s="106"/>
      <c r="B249" s="106"/>
      <c r="C249" s="109"/>
      <c r="D249" s="109"/>
      <c r="E249" s="487"/>
      <c r="F249" s="109"/>
      <c r="G249" s="488"/>
      <c r="H249" s="109"/>
      <c r="L249" s="273" t="e">
        <f>#REF!-#REF!</f>
        <v>#REF!</v>
      </c>
      <c r="M249" s="459" t="s">
        <v>119</v>
      </c>
      <c r="N249" s="459">
        <v>140</v>
      </c>
      <c r="O249" s="459">
        <v>689</v>
      </c>
      <c r="P249" s="459">
        <f t="shared" si="39"/>
        <v>829</v>
      </c>
      <c r="Q249" s="459">
        <f t="shared" si="32"/>
        <v>830</v>
      </c>
      <c r="V249" s="217">
        <f t="shared" si="33"/>
        <v>0</v>
      </c>
    </row>
    <row r="250" spans="1:23">
      <c r="A250" s="106"/>
      <c r="B250" s="106"/>
      <c r="C250" s="109"/>
      <c r="D250" s="109"/>
      <c r="E250" s="487"/>
      <c r="F250" s="109"/>
      <c r="G250" s="488"/>
      <c r="H250" s="109"/>
      <c r="L250" s="273" t="e">
        <f>#REF!-#REF!</f>
        <v>#REF!</v>
      </c>
      <c r="M250" s="217" t="s">
        <v>117</v>
      </c>
      <c r="N250" s="217">
        <v>250</v>
      </c>
      <c r="O250" s="217">
        <v>742</v>
      </c>
      <c r="P250" s="217">
        <f t="shared" si="39"/>
        <v>992</v>
      </c>
      <c r="Q250" s="217">
        <f t="shared" si="32"/>
        <v>1000</v>
      </c>
      <c r="R250" s="471"/>
      <c r="V250" s="217">
        <f t="shared" si="33"/>
        <v>0</v>
      </c>
    </row>
    <row r="251" spans="1:23">
      <c r="A251" s="106"/>
      <c r="B251" s="106"/>
      <c r="C251" s="109"/>
      <c r="D251" s="109"/>
      <c r="E251" s="487"/>
      <c r="F251" s="109"/>
      <c r="G251" s="488"/>
      <c r="H251" s="109"/>
      <c r="L251" s="273" t="e">
        <f>#REF!-#REF!</f>
        <v>#REF!</v>
      </c>
      <c r="M251" s="217" t="s">
        <v>79</v>
      </c>
      <c r="N251" s="217">
        <v>350</v>
      </c>
      <c r="O251" s="217">
        <v>742</v>
      </c>
      <c r="P251" s="217">
        <f t="shared" si="39"/>
        <v>1092</v>
      </c>
      <c r="Q251" s="217">
        <f t="shared" si="32"/>
        <v>1100</v>
      </c>
      <c r="R251" s="280">
        <v>1100</v>
      </c>
      <c r="S251" s="459">
        <f>N251+20</f>
        <v>370</v>
      </c>
      <c r="T251" s="459">
        <v>789</v>
      </c>
      <c r="U251" s="459">
        <f>S251+T251</f>
        <v>1159</v>
      </c>
      <c r="V251" s="459">
        <f t="shared" si="33"/>
        <v>1160</v>
      </c>
    </row>
    <row r="252" spans="1:23">
      <c r="A252" s="106"/>
      <c r="B252" s="106"/>
      <c r="C252" s="109"/>
      <c r="D252" s="109"/>
      <c r="E252" s="487"/>
      <c r="F252" s="109"/>
      <c r="G252" s="488"/>
      <c r="H252" s="109"/>
      <c r="L252" s="273" t="e">
        <f>#REF!-#REF!</f>
        <v>#REF!</v>
      </c>
      <c r="M252" s="217" t="s">
        <v>81</v>
      </c>
      <c r="N252" s="217">
        <v>490</v>
      </c>
      <c r="O252" s="217">
        <v>742</v>
      </c>
      <c r="P252" s="217">
        <f t="shared" si="39"/>
        <v>1232</v>
      </c>
      <c r="Q252" s="217">
        <f t="shared" si="32"/>
        <v>1240</v>
      </c>
      <c r="S252" s="459">
        <f>N252+20</f>
        <v>510</v>
      </c>
      <c r="T252" s="459">
        <v>789</v>
      </c>
      <c r="U252" s="459">
        <f t="shared" ref="U252:U260" si="40">S252+T252</f>
        <v>1299</v>
      </c>
      <c r="V252" s="459">
        <f t="shared" si="33"/>
        <v>1300</v>
      </c>
    </row>
    <row r="253" spans="1:23">
      <c r="A253" s="106"/>
      <c r="B253" s="106"/>
      <c r="C253" s="109"/>
      <c r="D253" s="109"/>
      <c r="E253" s="487"/>
      <c r="F253" s="109"/>
      <c r="G253" s="488"/>
      <c r="H253" s="109"/>
      <c r="L253" s="273" t="e">
        <f>#REF!-#REF!</f>
        <v>#REF!</v>
      </c>
      <c r="M253" s="217" t="s">
        <v>70</v>
      </c>
      <c r="N253" s="217">
        <v>650</v>
      </c>
      <c r="O253" s="217">
        <v>742</v>
      </c>
      <c r="P253" s="217">
        <f t="shared" si="39"/>
        <v>1392</v>
      </c>
      <c r="Q253" s="217">
        <f t="shared" si="32"/>
        <v>1400</v>
      </c>
      <c r="S253" s="459">
        <f>N253+20</f>
        <v>670</v>
      </c>
      <c r="T253" s="459">
        <v>789</v>
      </c>
      <c r="U253" s="459">
        <f t="shared" si="40"/>
        <v>1459</v>
      </c>
      <c r="V253" s="459">
        <f t="shared" si="33"/>
        <v>1460</v>
      </c>
      <c r="W253" s="280">
        <v>1500</v>
      </c>
    </row>
    <row r="254" spans="1:23">
      <c r="A254" s="106"/>
      <c r="B254" s="106"/>
      <c r="C254" s="109"/>
      <c r="D254" s="109"/>
      <c r="E254" s="487"/>
      <c r="F254" s="109"/>
      <c r="G254" s="488"/>
      <c r="H254" s="109"/>
      <c r="L254" s="273" t="e">
        <f>#REF!-#REF!</f>
        <v>#REF!</v>
      </c>
      <c r="M254" s="217" t="s">
        <v>75</v>
      </c>
      <c r="N254" s="217">
        <v>820</v>
      </c>
      <c r="O254" s="217">
        <v>742</v>
      </c>
      <c r="P254" s="217">
        <f t="shared" si="39"/>
        <v>1562</v>
      </c>
      <c r="Q254" s="217">
        <f t="shared" si="32"/>
        <v>1570</v>
      </c>
      <c r="S254" s="459">
        <f>N254+25</f>
        <v>845</v>
      </c>
      <c r="T254" s="459">
        <v>789</v>
      </c>
      <c r="U254" s="459">
        <f t="shared" si="40"/>
        <v>1634</v>
      </c>
      <c r="V254" s="459">
        <f t="shared" si="33"/>
        <v>1640</v>
      </c>
    </row>
    <row r="255" spans="1:23">
      <c r="A255" s="106"/>
      <c r="B255" s="106"/>
      <c r="C255" s="109"/>
      <c r="D255" s="109"/>
      <c r="E255" s="487"/>
      <c r="F255" s="109"/>
      <c r="G255" s="488"/>
      <c r="H255" s="109"/>
      <c r="L255" s="273" t="e">
        <f>#REF!-#REF!</f>
        <v>#REF!</v>
      </c>
      <c r="M255" s="217" t="s">
        <v>76</v>
      </c>
      <c r="N255" s="217">
        <v>1000</v>
      </c>
      <c r="O255" s="217">
        <v>742</v>
      </c>
      <c r="P255" s="217">
        <f t="shared" si="39"/>
        <v>1742</v>
      </c>
      <c r="Q255" s="217">
        <f t="shared" si="32"/>
        <v>1750</v>
      </c>
      <c r="S255" s="459">
        <f>N255+25</f>
        <v>1025</v>
      </c>
      <c r="T255" s="217">
        <v>789</v>
      </c>
      <c r="U255" s="217">
        <f t="shared" si="40"/>
        <v>1814</v>
      </c>
      <c r="V255" s="217">
        <f t="shared" si="33"/>
        <v>1820</v>
      </c>
    </row>
    <row r="256" spans="1:23">
      <c r="A256" s="106"/>
      <c r="B256" s="106"/>
      <c r="C256" s="109"/>
      <c r="D256" s="109"/>
      <c r="E256" s="487"/>
      <c r="F256" s="109"/>
      <c r="G256" s="488"/>
      <c r="H256" s="109"/>
      <c r="L256" s="273" t="e">
        <f>#REF!-#REF!</f>
        <v>#REF!</v>
      </c>
      <c r="M256" s="217" t="s">
        <v>71</v>
      </c>
      <c r="N256" s="217">
        <v>1200</v>
      </c>
      <c r="O256" s="217">
        <v>782</v>
      </c>
      <c r="P256" s="217">
        <f t="shared" si="39"/>
        <v>1982</v>
      </c>
      <c r="Q256" s="217">
        <f t="shared" si="32"/>
        <v>1990</v>
      </c>
      <c r="S256" s="459">
        <f>N256+25</f>
        <v>1225</v>
      </c>
      <c r="T256" s="217">
        <v>852</v>
      </c>
      <c r="U256" s="217">
        <f t="shared" si="40"/>
        <v>2077</v>
      </c>
      <c r="V256" s="217">
        <f t="shared" si="33"/>
        <v>2080</v>
      </c>
      <c r="W256" s="471">
        <v>1350</v>
      </c>
    </row>
    <row r="257" spans="1:23">
      <c r="A257" s="106"/>
      <c r="B257" s="106"/>
      <c r="C257" s="109"/>
      <c r="D257" s="109"/>
      <c r="E257" s="487"/>
      <c r="F257" s="109"/>
      <c r="G257" s="488"/>
      <c r="H257" s="109"/>
      <c r="L257" s="273" t="e">
        <f>#REF!-#REF!</f>
        <v>#REF!</v>
      </c>
      <c r="M257" s="217" t="s">
        <v>72</v>
      </c>
      <c r="N257" s="217">
        <v>1425</v>
      </c>
      <c r="O257" s="217">
        <v>782</v>
      </c>
      <c r="P257" s="217">
        <f t="shared" si="39"/>
        <v>2207</v>
      </c>
      <c r="Q257" s="217">
        <f t="shared" ref="Q257:Q320" si="41">CEILING((P257*1 ),10)</f>
        <v>2210</v>
      </c>
      <c r="S257" s="217">
        <f>N257+30</f>
        <v>1455</v>
      </c>
      <c r="T257" s="217">
        <v>852</v>
      </c>
      <c r="U257" s="217">
        <f t="shared" si="40"/>
        <v>2307</v>
      </c>
      <c r="V257" s="217">
        <f t="shared" si="33"/>
        <v>2310</v>
      </c>
    </row>
    <row r="258" spans="1:23">
      <c r="A258" s="106"/>
      <c r="B258" s="106"/>
      <c r="C258" s="109"/>
      <c r="D258" s="109"/>
      <c r="E258" s="487"/>
      <c r="F258" s="109"/>
      <c r="G258" s="488"/>
      <c r="H258" s="109"/>
      <c r="L258" s="273" t="e">
        <f>#REF!-#REF!</f>
        <v>#REF!</v>
      </c>
      <c r="M258" s="217" t="s">
        <v>77</v>
      </c>
      <c r="N258" s="217">
        <v>1700</v>
      </c>
      <c r="O258" s="217">
        <v>782</v>
      </c>
      <c r="P258" s="217">
        <f t="shared" si="39"/>
        <v>2482</v>
      </c>
      <c r="Q258" s="217">
        <f t="shared" si="41"/>
        <v>2490</v>
      </c>
      <c r="S258" s="217">
        <f>N258+30</f>
        <v>1730</v>
      </c>
      <c r="T258" s="217">
        <v>852</v>
      </c>
      <c r="U258" s="217">
        <f t="shared" si="40"/>
        <v>2582</v>
      </c>
      <c r="V258" s="217">
        <f t="shared" si="33"/>
        <v>2590</v>
      </c>
    </row>
    <row r="259" spans="1:23">
      <c r="A259" s="106"/>
      <c r="B259" s="106"/>
      <c r="C259" s="109"/>
      <c r="D259" s="109"/>
      <c r="E259" s="487"/>
      <c r="F259" s="109"/>
      <c r="G259" s="488"/>
      <c r="H259" s="109"/>
      <c r="L259" s="273" t="e">
        <f>#REF!-#REF!</f>
        <v>#REF!</v>
      </c>
      <c r="M259" s="217" t="s">
        <v>74</v>
      </c>
      <c r="N259" s="217">
        <v>2100</v>
      </c>
      <c r="O259" s="217">
        <v>1000</v>
      </c>
      <c r="P259" s="217">
        <f t="shared" si="39"/>
        <v>3100</v>
      </c>
      <c r="Q259" s="217">
        <f t="shared" si="41"/>
        <v>3100</v>
      </c>
      <c r="S259" s="217">
        <f>N259+50</f>
        <v>2150</v>
      </c>
      <c r="T259" s="217">
        <v>1080.2213340000001</v>
      </c>
      <c r="U259" s="217">
        <f t="shared" si="40"/>
        <v>3230.2213339999998</v>
      </c>
      <c r="V259" s="217">
        <f t="shared" si="33"/>
        <v>3240</v>
      </c>
    </row>
    <row r="260" spans="1:23">
      <c r="A260" s="106"/>
      <c r="B260" s="106"/>
      <c r="C260" s="109"/>
      <c r="D260" s="109"/>
      <c r="E260" s="487"/>
      <c r="F260" s="109"/>
      <c r="G260" s="488"/>
      <c r="H260" s="109"/>
      <c r="L260" s="273" t="e">
        <f>#REF!-#REF!</f>
        <v>#REF!</v>
      </c>
      <c r="M260" s="217" t="s">
        <v>78</v>
      </c>
      <c r="N260" s="217">
        <v>2500</v>
      </c>
      <c r="O260" s="217">
        <v>1105</v>
      </c>
      <c r="P260" s="217">
        <f t="shared" si="39"/>
        <v>3605</v>
      </c>
      <c r="Q260" s="217">
        <f t="shared" si="41"/>
        <v>3610</v>
      </c>
      <c r="S260" s="217">
        <f>N260+50</f>
        <v>2550</v>
      </c>
      <c r="T260" s="217">
        <v>1255.6633140000001</v>
      </c>
      <c r="U260" s="217">
        <f t="shared" si="40"/>
        <v>3805.6633140000004</v>
      </c>
      <c r="V260" s="217">
        <f t="shared" si="33"/>
        <v>3810</v>
      </c>
    </row>
    <row r="261" spans="1:23" hidden="1">
      <c r="A261" s="106"/>
      <c r="B261" s="106"/>
      <c r="C261" s="109"/>
      <c r="D261" s="109"/>
      <c r="E261" s="487"/>
      <c r="F261" s="109"/>
      <c r="G261" s="488"/>
      <c r="H261" s="109"/>
      <c r="L261" s="273" t="e">
        <f>#REF!-#REF!</f>
        <v>#REF!</v>
      </c>
      <c r="V261" s="217">
        <f t="shared" si="33"/>
        <v>0</v>
      </c>
    </row>
    <row r="262" spans="1:23">
      <c r="A262" s="106"/>
      <c r="B262" s="106"/>
      <c r="C262" s="109"/>
      <c r="D262" s="109"/>
      <c r="E262" s="487"/>
      <c r="F262" s="109"/>
      <c r="G262" s="488"/>
      <c r="H262" s="109"/>
      <c r="L262" s="273" t="e">
        <f>#REF!-#REF!</f>
        <v>#REF!</v>
      </c>
      <c r="M262" s="217" t="s">
        <v>175</v>
      </c>
      <c r="N262" s="217">
        <v>3100</v>
      </c>
      <c r="O262" s="217">
        <v>4010</v>
      </c>
      <c r="P262" s="217">
        <f>N262+O262</f>
        <v>7110</v>
      </c>
      <c r="Q262" s="217">
        <f t="shared" si="41"/>
        <v>7110</v>
      </c>
      <c r="S262" s="217">
        <f>N262+100</f>
        <v>3200</v>
      </c>
      <c r="T262" s="217">
        <v>4260.7338</v>
      </c>
      <c r="U262" s="217">
        <f>S262+T262</f>
        <v>7460.7338</v>
      </c>
      <c r="V262" s="217">
        <f t="shared" ref="V262:V325" si="42">CEILING((U262*1 ),10)</f>
        <v>7470</v>
      </c>
    </row>
    <row r="263" spans="1:23">
      <c r="A263" s="106"/>
      <c r="B263" s="106"/>
      <c r="C263" s="109"/>
      <c r="D263" s="109"/>
      <c r="E263" s="487"/>
      <c r="F263" s="109"/>
      <c r="G263" s="488"/>
      <c r="H263" s="109"/>
      <c r="L263" s="273" t="e">
        <f>#REF!-#REF!</f>
        <v>#REF!</v>
      </c>
      <c r="M263" s="217" t="s">
        <v>176</v>
      </c>
      <c r="N263" s="217">
        <v>3800</v>
      </c>
      <c r="O263" s="217">
        <v>4010</v>
      </c>
      <c r="P263" s="217">
        <f>N263+O263</f>
        <v>7810</v>
      </c>
      <c r="Q263" s="217">
        <f t="shared" si="41"/>
        <v>7810</v>
      </c>
      <c r="S263" s="217">
        <f>N263+100</f>
        <v>3900</v>
      </c>
      <c r="T263" s="217">
        <v>4260.7338</v>
      </c>
      <c r="U263" s="217">
        <f>S263+T263</f>
        <v>8160.7338</v>
      </c>
      <c r="V263" s="217">
        <f t="shared" si="42"/>
        <v>8170</v>
      </c>
    </row>
    <row r="264" spans="1:23">
      <c r="A264" s="106"/>
      <c r="B264" s="106"/>
      <c r="C264" s="109"/>
      <c r="D264" s="109"/>
      <c r="E264" s="487"/>
      <c r="F264" s="109"/>
      <c r="G264" s="488"/>
      <c r="H264" s="109"/>
      <c r="L264" s="273" t="e">
        <f>#REF!-#REF!</f>
        <v>#REF!</v>
      </c>
      <c r="M264" s="217" t="s">
        <v>177</v>
      </c>
      <c r="N264" s="217">
        <v>4600</v>
      </c>
      <c r="O264" s="217">
        <v>4010</v>
      </c>
      <c r="P264" s="217">
        <f>N264+O264</f>
        <v>8610</v>
      </c>
      <c r="Q264" s="217">
        <f t="shared" si="41"/>
        <v>8610</v>
      </c>
      <c r="S264" s="217">
        <f>N264+200</f>
        <v>4800</v>
      </c>
      <c r="T264" s="217">
        <v>4260.7338</v>
      </c>
      <c r="U264" s="217">
        <f>S264+T264</f>
        <v>9060.7338</v>
      </c>
      <c r="V264" s="217">
        <f t="shared" si="42"/>
        <v>9070</v>
      </c>
    </row>
    <row r="265" spans="1:23">
      <c r="A265" s="106"/>
      <c r="B265" s="106"/>
      <c r="C265" s="109"/>
      <c r="D265" s="109"/>
      <c r="E265" s="487"/>
      <c r="F265" s="109"/>
      <c r="G265" s="488"/>
      <c r="H265" s="109"/>
      <c r="L265" s="273" t="e">
        <f>#REF!-#REF!</f>
        <v>#REF!</v>
      </c>
      <c r="M265" s="217" t="s">
        <v>178</v>
      </c>
      <c r="N265" s="217">
        <v>5600</v>
      </c>
      <c r="O265" s="217">
        <v>4582</v>
      </c>
      <c r="P265" s="217">
        <f>N265+O265</f>
        <v>10182</v>
      </c>
      <c r="Q265" s="217">
        <f t="shared" si="41"/>
        <v>10190</v>
      </c>
      <c r="S265" s="217">
        <f>N265+200</f>
        <v>5800</v>
      </c>
      <c r="T265" s="217">
        <v>4869.768102</v>
      </c>
      <c r="U265" s="217">
        <f>S265+T265</f>
        <v>10669.768102</v>
      </c>
      <c r="V265" s="217">
        <f t="shared" si="42"/>
        <v>10670</v>
      </c>
    </row>
    <row r="266" spans="1:23">
      <c r="A266" s="106"/>
      <c r="B266" s="106"/>
      <c r="C266" s="109"/>
      <c r="D266" s="109"/>
      <c r="E266" s="487"/>
      <c r="F266" s="109"/>
      <c r="G266" s="488"/>
      <c r="H266" s="109"/>
      <c r="L266" s="273" t="e">
        <f>#REF!-#REF!</f>
        <v>#REF!</v>
      </c>
      <c r="Q266" s="217">
        <f t="shared" si="41"/>
        <v>0</v>
      </c>
      <c r="V266" s="217">
        <f t="shared" si="42"/>
        <v>0</v>
      </c>
    </row>
    <row r="267" spans="1:23" hidden="1">
      <c r="A267" s="106"/>
      <c r="B267" s="106"/>
      <c r="C267" s="109"/>
      <c r="D267" s="109"/>
      <c r="E267" s="487"/>
      <c r="F267" s="109"/>
      <c r="G267" s="488"/>
      <c r="H267" s="109"/>
      <c r="L267" s="273" t="e">
        <f>#REF!-#REF!</f>
        <v>#REF!</v>
      </c>
      <c r="M267" s="459" t="s">
        <v>214</v>
      </c>
      <c r="N267" s="459">
        <v>20</v>
      </c>
      <c r="O267" s="459">
        <v>649</v>
      </c>
      <c r="P267" s="459">
        <f>N267+O267</f>
        <v>669</v>
      </c>
      <c r="Q267" s="459">
        <f t="shared" si="41"/>
        <v>670</v>
      </c>
      <c r="V267" s="217">
        <f t="shared" si="42"/>
        <v>0</v>
      </c>
    </row>
    <row r="268" spans="1:23" hidden="1">
      <c r="A268" s="106"/>
      <c r="B268" s="106"/>
      <c r="C268" s="109"/>
      <c r="D268" s="109"/>
      <c r="E268" s="487"/>
      <c r="F268" s="109"/>
      <c r="G268" s="488"/>
      <c r="H268" s="109"/>
      <c r="L268" s="273" t="e">
        <f>#REF!-#REF!</f>
        <v>#REF!</v>
      </c>
      <c r="M268" s="459" t="s">
        <v>80</v>
      </c>
      <c r="N268" s="459">
        <v>70</v>
      </c>
      <c r="O268" s="459">
        <v>649</v>
      </c>
      <c r="P268" s="459">
        <f t="shared" ref="P268:P281" si="43">N268+O268</f>
        <v>719</v>
      </c>
      <c r="Q268" s="459">
        <f t="shared" si="41"/>
        <v>720</v>
      </c>
      <c r="V268" s="217">
        <f t="shared" si="42"/>
        <v>0</v>
      </c>
    </row>
    <row r="269" spans="1:23" hidden="1">
      <c r="A269" s="106"/>
      <c r="B269" s="106"/>
      <c r="C269" s="109"/>
      <c r="D269" s="109"/>
      <c r="E269" s="487"/>
      <c r="F269" s="109"/>
      <c r="G269" s="488"/>
      <c r="H269" s="109"/>
      <c r="L269" s="273" t="e">
        <f>#REF!-#REF!</f>
        <v>#REF!</v>
      </c>
      <c r="M269" s="217" t="s">
        <v>118</v>
      </c>
      <c r="N269" s="217">
        <v>160</v>
      </c>
      <c r="O269" s="217">
        <v>649</v>
      </c>
      <c r="P269" s="217">
        <f t="shared" si="43"/>
        <v>809</v>
      </c>
      <c r="Q269" s="217">
        <f t="shared" si="41"/>
        <v>810</v>
      </c>
      <c r="V269" s="217">
        <f t="shared" si="42"/>
        <v>0</v>
      </c>
    </row>
    <row r="270" spans="1:23" hidden="1">
      <c r="A270" s="106"/>
      <c r="B270" s="106"/>
      <c r="C270" s="109"/>
      <c r="D270" s="109"/>
      <c r="E270" s="487"/>
      <c r="F270" s="109"/>
      <c r="G270" s="488"/>
      <c r="H270" s="109"/>
      <c r="L270" s="273" t="e">
        <f>#REF!-#REF!</f>
        <v>#REF!</v>
      </c>
      <c r="M270" s="217" t="s">
        <v>119</v>
      </c>
      <c r="N270" s="217">
        <v>260</v>
      </c>
      <c r="O270" s="217">
        <v>649</v>
      </c>
      <c r="P270" s="217">
        <f t="shared" si="43"/>
        <v>909</v>
      </c>
      <c r="Q270" s="217">
        <f t="shared" si="41"/>
        <v>910</v>
      </c>
      <c r="V270" s="217">
        <f t="shared" si="42"/>
        <v>0</v>
      </c>
    </row>
    <row r="271" spans="1:23">
      <c r="A271" s="106"/>
      <c r="B271" s="106"/>
      <c r="C271" s="109"/>
      <c r="D271" s="109"/>
      <c r="E271" s="487"/>
      <c r="F271" s="109"/>
      <c r="G271" s="488"/>
      <c r="H271" s="109"/>
      <c r="L271" s="273" t="e">
        <f t="shared" ref="L271:L281" si="44">I145-E145</f>
        <v>#VALUE!</v>
      </c>
      <c r="M271" s="217" t="s">
        <v>117</v>
      </c>
      <c r="N271" s="217">
        <v>375</v>
      </c>
      <c r="O271" s="217">
        <v>719</v>
      </c>
      <c r="P271" s="217">
        <f t="shared" si="43"/>
        <v>1094</v>
      </c>
      <c r="Q271" s="217">
        <f t="shared" si="41"/>
        <v>1100</v>
      </c>
      <c r="R271" s="280">
        <v>1100</v>
      </c>
      <c r="V271" s="217">
        <f t="shared" si="42"/>
        <v>0</v>
      </c>
    </row>
    <row r="272" spans="1:23">
      <c r="A272" s="106"/>
      <c r="B272" s="106"/>
      <c r="C272" s="109"/>
      <c r="D272" s="109"/>
      <c r="E272" s="487"/>
      <c r="F272" s="109"/>
      <c r="G272" s="488"/>
      <c r="H272" s="109"/>
      <c r="L272" s="273">
        <f t="shared" si="44"/>
        <v>160</v>
      </c>
      <c r="M272" s="217" t="s">
        <v>79</v>
      </c>
      <c r="N272" s="217">
        <v>520</v>
      </c>
      <c r="O272" s="217">
        <v>719</v>
      </c>
      <c r="P272" s="217">
        <f t="shared" si="43"/>
        <v>1239</v>
      </c>
      <c r="Q272" s="217">
        <f t="shared" si="41"/>
        <v>1240</v>
      </c>
      <c r="S272" s="217">
        <f>N272+20</f>
        <v>540</v>
      </c>
      <c r="T272" s="217">
        <v>800</v>
      </c>
      <c r="U272" s="217">
        <f>S272+T272</f>
        <v>1340</v>
      </c>
      <c r="V272" s="217">
        <f t="shared" si="42"/>
        <v>1340</v>
      </c>
      <c r="W272" s="280">
        <v>1400</v>
      </c>
    </row>
    <row r="273" spans="1:22">
      <c r="A273" s="106"/>
      <c r="B273" s="106"/>
      <c r="C273" s="109"/>
      <c r="D273" s="109"/>
      <c r="E273" s="487"/>
      <c r="F273" s="109"/>
      <c r="G273" s="488"/>
      <c r="H273" s="109"/>
      <c r="L273" s="273">
        <f t="shared" si="44"/>
        <v>100</v>
      </c>
      <c r="M273" s="217" t="s">
        <v>81</v>
      </c>
      <c r="N273" s="217">
        <v>675</v>
      </c>
      <c r="O273" s="217">
        <v>719</v>
      </c>
      <c r="P273" s="217">
        <f t="shared" si="43"/>
        <v>1394</v>
      </c>
      <c r="Q273" s="217">
        <f t="shared" si="41"/>
        <v>1400</v>
      </c>
      <c r="S273" s="217">
        <f>N273+20</f>
        <v>695</v>
      </c>
      <c r="T273" s="217">
        <v>800</v>
      </c>
      <c r="U273" s="217">
        <f t="shared" ref="U273:U281" si="45">S273+T273</f>
        <v>1495</v>
      </c>
      <c r="V273" s="217">
        <f t="shared" si="42"/>
        <v>1500</v>
      </c>
    </row>
    <row r="274" spans="1:22">
      <c r="A274" s="106"/>
      <c r="B274" s="106"/>
      <c r="C274" s="109"/>
      <c r="D274" s="109"/>
      <c r="E274" s="487"/>
      <c r="F274" s="109"/>
      <c r="G274" s="488"/>
      <c r="H274" s="109"/>
      <c r="L274" s="273">
        <f t="shared" si="44"/>
        <v>100</v>
      </c>
      <c r="M274" s="217" t="s">
        <v>70</v>
      </c>
      <c r="N274" s="217">
        <v>875</v>
      </c>
      <c r="O274" s="217">
        <v>719</v>
      </c>
      <c r="P274" s="217">
        <f t="shared" si="43"/>
        <v>1594</v>
      </c>
      <c r="Q274" s="217">
        <f t="shared" si="41"/>
        <v>1600</v>
      </c>
      <c r="S274" s="217">
        <f>N274+20</f>
        <v>895</v>
      </c>
      <c r="T274" s="217">
        <v>800</v>
      </c>
      <c r="U274" s="217">
        <f t="shared" si="45"/>
        <v>1695</v>
      </c>
      <c r="V274" s="217">
        <f t="shared" si="42"/>
        <v>1700</v>
      </c>
    </row>
    <row r="275" spans="1:22">
      <c r="A275" s="106"/>
      <c r="B275" s="106"/>
      <c r="C275" s="109"/>
      <c r="D275" s="109"/>
      <c r="E275" s="487"/>
      <c r="F275" s="109"/>
      <c r="G275" s="488"/>
      <c r="H275" s="109"/>
      <c r="L275" s="273">
        <f t="shared" si="44"/>
        <v>100</v>
      </c>
      <c r="M275" s="217" t="s">
        <v>75</v>
      </c>
      <c r="N275" s="217">
        <v>1075</v>
      </c>
      <c r="O275" s="217">
        <v>719</v>
      </c>
      <c r="P275" s="217">
        <f t="shared" si="43"/>
        <v>1794</v>
      </c>
      <c r="Q275" s="217">
        <f t="shared" si="41"/>
        <v>1800</v>
      </c>
      <c r="S275" s="217">
        <f>N275+25</f>
        <v>1100</v>
      </c>
      <c r="T275" s="217">
        <v>800</v>
      </c>
      <c r="U275" s="217">
        <f t="shared" si="45"/>
        <v>1900</v>
      </c>
      <c r="V275" s="217">
        <f t="shared" si="42"/>
        <v>1900</v>
      </c>
    </row>
    <row r="276" spans="1:22">
      <c r="A276" s="106"/>
      <c r="B276" s="106"/>
      <c r="C276" s="109"/>
      <c r="D276" s="109"/>
      <c r="E276" s="487"/>
      <c r="F276" s="109"/>
      <c r="G276" s="488"/>
      <c r="H276" s="109"/>
      <c r="L276" s="273">
        <f t="shared" si="44"/>
        <v>110</v>
      </c>
      <c r="M276" s="217" t="s">
        <v>76</v>
      </c>
      <c r="N276" s="217">
        <v>1300</v>
      </c>
      <c r="O276" s="217">
        <v>719</v>
      </c>
      <c r="P276" s="217">
        <f t="shared" si="43"/>
        <v>2019</v>
      </c>
      <c r="Q276" s="217">
        <f t="shared" si="41"/>
        <v>2020</v>
      </c>
      <c r="S276" s="217">
        <f>N276+25</f>
        <v>1325</v>
      </c>
      <c r="T276" s="217">
        <v>800</v>
      </c>
      <c r="U276" s="217">
        <f t="shared" si="45"/>
        <v>2125</v>
      </c>
      <c r="V276" s="217">
        <f t="shared" si="42"/>
        <v>2130</v>
      </c>
    </row>
    <row r="277" spans="1:22">
      <c r="A277" s="106"/>
      <c r="B277" s="106"/>
      <c r="C277" s="109"/>
      <c r="D277" s="109"/>
      <c r="E277" s="487"/>
      <c r="F277" s="109"/>
      <c r="G277" s="488"/>
      <c r="H277" s="109"/>
      <c r="L277" s="273">
        <f t="shared" si="44"/>
        <v>90</v>
      </c>
      <c r="M277" s="217" t="s">
        <v>71</v>
      </c>
      <c r="N277" s="217">
        <v>1525</v>
      </c>
      <c r="O277" s="217">
        <v>800</v>
      </c>
      <c r="P277" s="217">
        <f t="shared" si="43"/>
        <v>2325</v>
      </c>
      <c r="Q277" s="217">
        <f t="shared" si="41"/>
        <v>2330</v>
      </c>
      <c r="S277" s="217">
        <f>N277+25</f>
        <v>1550</v>
      </c>
      <c r="T277" s="217">
        <v>867</v>
      </c>
      <c r="U277" s="217">
        <f t="shared" si="45"/>
        <v>2417</v>
      </c>
      <c r="V277" s="217">
        <f t="shared" si="42"/>
        <v>2420</v>
      </c>
    </row>
    <row r="278" spans="1:22">
      <c r="A278" s="106"/>
      <c r="B278" s="106"/>
      <c r="C278" s="109"/>
      <c r="D278" s="109"/>
      <c r="E278" s="487"/>
      <c r="F278" s="109"/>
      <c r="G278" s="488"/>
      <c r="H278" s="109"/>
      <c r="L278" s="273">
        <f t="shared" si="44"/>
        <v>100</v>
      </c>
      <c r="M278" s="217" t="s">
        <v>72</v>
      </c>
      <c r="N278" s="217">
        <v>1800</v>
      </c>
      <c r="O278" s="217">
        <v>800</v>
      </c>
      <c r="P278" s="217">
        <f t="shared" si="43"/>
        <v>2600</v>
      </c>
      <c r="Q278" s="217">
        <f t="shared" si="41"/>
        <v>2600</v>
      </c>
      <c r="S278" s="217">
        <f>N278+30</f>
        <v>1830</v>
      </c>
      <c r="T278" s="217">
        <v>867</v>
      </c>
      <c r="U278" s="217">
        <f t="shared" si="45"/>
        <v>2697</v>
      </c>
      <c r="V278" s="217">
        <f t="shared" si="42"/>
        <v>2700</v>
      </c>
    </row>
    <row r="279" spans="1:22">
      <c r="A279" s="106"/>
      <c r="B279" s="106"/>
      <c r="C279" s="109"/>
      <c r="D279" s="109"/>
      <c r="E279" s="487"/>
      <c r="F279" s="109"/>
      <c r="G279" s="488"/>
      <c r="H279" s="109"/>
      <c r="L279" s="273">
        <f t="shared" si="44"/>
        <v>100</v>
      </c>
      <c r="M279" s="217" t="s">
        <v>77</v>
      </c>
      <c r="N279" s="217">
        <v>2100</v>
      </c>
      <c r="O279" s="217">
        <v>800</v>
      </c>
      <c r="P279" s="217">
        <f t="shared" si="43"/>
        <v>2900</v>
      </c>
      <c r="Q279" s="217">
        <f t="shared" si="41"/>
        <v>2900</v>
      </c>
      <c r="S279" s="217">
        <f>N279+30</f>
        <v>2130</v>
      </c>
      <c r="T279" s="217">
        <v>867</v>
      </c>
      <c r="U279" s="217">
        <f t="shared" si="45"/>
        <v>2997</v>
      </c>
      <c r="V279" s="217">
        <f t="shared" si="42"/>
        <v>3000</v>
      </c>
    </row>
    <row r="280" spans="1:22">
      <c r="A280" s="106"/>
      <c r="B280" s="106"/>
      <c r="C280" s="109"/>
      <c r="D280" s="109"/>
      <c r="E280" s="487"/>
      <c r="F280" s="109"/>
      <c r="G280" s="488"/>
      <c r="H280" s="109"/>
      <c r="L280" s="273">
        <f t="shared" si="44"/>
        <v>140</v>
      </c>
      <c r="M280" s="217" t="s">
        <v>74</v>
      </c>
      <c r="N280" s="217">
        <v>2600</v>
      </c>
      <c r="O280" s="217">
        <v>980</v>
      </c>
      <c r="P280" s="217">
        <f t="shared" si="43"/>
        <v>3580</v>
      </c>
      <c r="Q280" s="217">
        <f t="shared" si="41"/>
        <v>3580</v>
      </c>
      <c r="S280" s="217">
        <f>N280+50</f>
        <v>2650</v>
      </c>
      <c r="T280" s="217">
        <v>1060.170822</v>
      </c>
      <c r="U280" s="217">
        <f t="shared" si="45"/>
        <v>3710.170822</v>
      </c>
      <c r="V280" s="217">
        <f t="shared" si="42"/>
        <v>3720</v>
      </c>
    </row>
    <row r="281" spans="1:22" hidden="1">
      <c r="A281" s="106"/>
      <c r="B281" s="106"/>
      <c r="C281" s="109"/>
      <c r="D281" s="109"/>
      <c r="E281" s="487"/>
      <c r="F281" s="109"/>
      <c r="G281" s="488"/>
      <c r="H281" s="109"/>
      <c r="L281" s="273">
        <f t="shared" si="44"/>
        <v>120</v>
      </c>
      <c r="M281" s="217" t="s">
        <v>78</v>
      </c>
      <c r="N281" s="217">
        <v>3100</v>
      </c>
      <c r="O281" s="217">
        <v>1083</v>
      </c>
      <c r="P281" s="217">
        <f t="shared" si="43"/>
        <v>4183</v>
      </c>
      <c r="Q281" s="217">
        <f t="shared" si="41"/>
        <v>4190</v>
      </c>
      <c r="S281" s="217">
        <f>N281+50</f>
        <v>3150</v>
      </c>
      <c r="T281" s="217">
        <v>1152.90444</v>
      </c>
      <c r="U281" s="217">
        <f t="shared" si="45"/>
        <v>4302.9044400000002</v>
      </c>
      <c r="V281" s="217">
        <f t="shared" si="42"/>
        <v>4310</v>
      </c>
    </row>
    <row r="282" spans="1:22">
      <c r="A282" s="106"/>
      <c r="B282" s="106"/>
      <c r="C282" s="109"/>
      <c r="D282" s="109"/>
      <c r="E282" s="487"/>
      <c r="F282" s="109"/>
      <c r="G282" s="488"/>
      <c r="H282" s="109"/>
      <c r="L282" s="273" t="e">
        <f>#REF!-#REF!</f>
        <v>#REF!</v>
      </c>
      <c r="Q282" s="217">
        <f t="shared" si="41"/>
        <v>0</v>
      </c>
      <c r="V282" s="217">
        <f t="shared" si="42"/>
        <v>0</v>
      </c>
    </row>
    <row r="283" spans="1:22">
      <c r="A283" s="106"/>
      <c r="B283" s="106"/>
      <c r="C283" s="109"/>
      <c r="D283" s="109"/>
      <c r="E283" s="487"/>
      <c r="F283" s="109"/>
      <c r="G283" s="488"/>
      <c r="H283" s="109"/>
      <c r="L283" s="273">
        <f>I156-E156</f>
        <v>160</v>
      </c>
      <c r="M283" s="217" t="s">
        <v>175</v>
      </c>
      <c r="N283" s="217">
        <v>3300</v>
      </c>
      <c r="O283" s="217">
        <v>3993</v>
      </c>
      <c r="P283" s="217">
        <f>N283+O283</f>
        <v>7293</v>
      </c>
      <c r="Q283" s="217">
        <f t="shared" si="41"/>
        <v>7300</v>
      </c>
      <c r="S283" s="217">
        <f>N283+100</f>
        <v>3400</v>
      </c>
      <c r="T283" s="217">
        <v>4060</v>
      </c>
      <c r="U283" s="217">
        <f>S283+T283</f>
        <v>7460</v>
      </c>
      <c r="V283" s="217">
        <f t="shared" si="42"/>
        <v>7460</v>
      </c>
    </row>
    <row r="284" spans="1:22">
      <c r="A284" s="106"/>
      <c r="B284" s="106"/>
      <c r="C284" s="109"/>
      <c r="D284" s="109"/>
      <c r="E284" s="487"/>
      <c r="F284" s="109"/>
      <c r="G284" s="488"/>
      <c r="H284" s="109"/>
      <c r="L284" s="273">
        <f>I157-E157</f>
        <v>160</v>
      </c>
      <c r="M284" s="217" t="s">
        <v>176</v>
      </c>
      <c r="N284" s="217">
        <v>4500</v>
      </c>
      <c r="O284" s="217">
        <v>3993</v>
      </c>
      <c r="P284" s="217">
        <f>N284+O284</f>
        <v>8493</v>
      </c>
      <c r="Q284" s="217">
        <f t="shared" si="41"/>
        <v>8500</v>
      </c>
      <c r="S284" s="217">
        <f>N284+100</f>
        <v>4600</v>
      </c>
      <c r="T284" s="217">
        <v>4060</v>
      </c>
      <c r="U284" s="217">
        <f>S284+T284</f>
        <v>8660</v>
      </c>
      <c r="V284" s="217">
        <f t="shared" si="42"/>
        <v>8660</v>
      </c>
    </row>
    <row r="285" spans="1:22">
      <c r="A285" s="106"/>
      <c r="B285" s="106"/>
      <c r="C285" s="109"/>
      <c r="D285" s="109"/>
      <c r="E285" s="487"/>
      <c r="F285" s="109"/>
      <c r="G285" s="488"/>
      <c r="H285" s="109"/>
      <c r="L285" s="273">
        <f>I158-E158</f>
        <v>260</v>
      </c>
      <c r="M285" s="217" t="s">
        <v>177</v>
      </c>
      <c r="N285" s="217">
        <v>5600</v>
      </c>
      <c r="O285" s="217">
        <v>3993</v>
      </c>
      <c r="P285" s="217">
        <f>N285+O285</f>
        <v>9593</v>
      </c>
      <c r="Q285" s="217">
        <f t="shared" si="41"/>
        <v>9600</v>
      </c>
      <c r="S285" s="217">
        <f>N285+200</f>
        <v>5800</v>
      </c>
      <c r="T285" s="217">
        <v>4060</v>
      </c>
      <c r="U285" s="217">
        <f>S285+T285</f>
        <v>9860</v>
      </c>
      <c r="V285" s="217">
        <f t="shared" si="42"/>
        <v>9860</v>
      </c>
    </row>
    <row r="286" spans="1:22">
      <c r="A286" s="106"/>
      <c r="B286" s="106"/>
      <c r="C286" s="109"/>
      <c r="D286" s="109"/>
      <c r="E286" s="487"/>
      <c r="F286" s="109"/>
      <c r="G286" s="488"/>
      <c r="H286" s="109"/>
      <c r="L286" s="273">
        <f>I159-E159</f>
        <v>690</v>
      </c>
      <c r="M286" s="217" t="s">
        <v>178</v>
      </c>
      <c r="N286" s="217">
        <v>6800</v>
      </c>
      <c r="O286" s="217">
        <v>4433.6694660000003</v>
      </c>
      <c r="P286" s="217">
        <f>N286+O286</f>
        <v>11233.669465999999</v>
      </c>
      <c r="Q286" s="217">
        <f t="shared" si="41"/>
        <v>11240</v>
      </c>
      <c r="S286" s="217">
        <f>N286+200</f>
        <v>7000</v>
      </c>
      <c r="T286" s="217">
        <v>4927.4133240000001</v>
      </c>
      <c r="U286" s="217">
        <f>S286+T286</f>
        <v>11927.413324000001</v>
      </c>
      <c r="V286" s="217">
        <f t="shared" si="42"/>
        <v>11930</v>
      </c>
    </row>
    <row r="287" spans="1:22">
      <c r="A287" s="106"/>
      <c r="B287" s="106"/>
      <c r="C287" s="109"/>
      <c r="D287" s="109"/>
      <c r="E287" s="487"/>
      <c r="F287" s="109"/>
      <c r="G287" s="488"/>
      <c r="H287" s="109"/>
      <c r="L287" s="273">
        <f>I160-E160</f>
        <v>0</v>
      </c>
      <c r="Q287" s="217">
        <f t="shared" si="41"/>
        <v>0</v>
      </c>
      <c r="V287" s="217">
        <f t="shared" si="42"/>
        <v>0</v>
      </c>
    </row>
    <row r="288" spans="1:22" hidden="1">
      <c r="A288" s="106"/>
      <c r="B288" s="106"/>
      <c r="C288" s="109"/>
      <c r="D288" s="109"/>
      <c r="E288" s="487"/>
      <c r="F288" s="109"/>
      <c r="G288" s="488"/>
      <c r="H288" s="109"/>
      <c r="L288" s="273" t="e">
        <f>#REF!-#REF!</f>
        <v>#REF!</v>
      </c>
      <c r="M288" s="217" t="s">
        <v>214</v>
      </c>
      <c r="N288" s="217">
        <v>-50</v>
      </c>
      <c r="O288" s="217">
        <v>727</v>
      </c>
      <c r="P288" s="217">
        <f>N288+O288</f>
        <v>677</v>
      </c>
      <c r="Q288" s="217">
        <f t="shared" si="41"/>
        <v>680</v>
      </c>
      <c r="V288" s="217">
        <f t="shared" si="42"/>
        <v>0</v>
      </c>
    </row>
    <row r="289" spans="1:23" hidden="1">
      <c r="A289" s="106"/>
      <c r="B289" s="106"/>
      <c r="C289" s="109"/>
      <c r="D289" s="109"/>
      <c r="E289" s="487"/>
      <c r="F289" s="109"/>
      <c r="G289" s="488"/>
      <c r="H289" s="109"/>
      <c r="L289" s="273" t="e">
        <f>#REF!-#REF!</f>
        <v>#REF!</v>
      </c>
      <c r="M289" s="217" t="s">
        <v>80</v>
      </c>
      <c r="N289" s="217">
        <v>-20</v>
      </c>
      <c r="O289" s="217">
        <v>727</v>
      </c>
      <c r="P289" s="217">
        <f t="shared" ref="P289:P302" si="46">N289+O289</f>
        <v>707</v>
      </c>
      <c r="Q289" s="217">
        <f t="shared" si="41"/>
        <v>710</v>
      </c>
      <c r="V289" s="217">
        <f t="shared" si="42"/>
        <v>0</v>
      </c>
    </row>
    <row r="290" spans="1:23" hidden="1">
      <c r="A290" s="106"/>
      <c r="B290" s="106"/>
      <c r="C290" s="109"/>
      <c r="D290" s="109"/>
      <c r="E290" s="487"/>
      <c r="F290" s="109"/>
      <c r="G290" s="488"/>
      <c r="H290" s="109"/>
      <c r="L290" s="273" t="e">
        <f>#REF!-#REF!</f>
        <v>#REF!</v>
      </c>
      <c r="M290" s="217" t="s">
        <v>118</v>
      </c>
      <c r="N290" s="217">
        <v>50</v>
      </c>
      <c r="O290" s="217">
        <v>727</v>
      </c>
      <c r="P290" s="217">
        <f t="shared" si="46"/>
        <v>777</v>
      </c>
      <c r="Q290" s="217">
        <f t="shared" si="41"/>
        <v>780</v>
      </c>
      <c r="V290" s="217">
        <f t="shared" si="42"/>
        <v>0</v>
      </c>
    </row>
    <row r="291" spans="1:23" hidden="1">
      <c r="A291" s="106"/>
      <c r="B291" s="106"/>
      <c r="C291" s="109"/>
      <c r="D291" s="109"/>
      <c r="E291" s="487"/>
      <c r="F291" s="109"/>
      <c r="G291" s="488"/>
      <c r="H291" s="109"/>
      <c r="L291" s="273" t="e">
        <f>#REF!-#REF!</f>
        <v>#REF!</v>
      </c>
      <c r="M291" s="459" t="s">
        <v>119</v>
      </c>
      <c r="N291" s="459">
        <v>140</v>
      </c>
      <c r="O291" s="459">
        <v>727</v>
      </c>
      <c r="P291" s="459">
        <f t="shared" si="46"/>
        <v>867</v>
      </c>
      <c r="Q291" s="459">
        <f t="shared" si="41"/>
        <v>870</v>
      </c>
      <c r="V291" s="217">
        <f t="shared" si="42"/>
        <v>0</v>
      </c>
    </row>
    <row r="292" spans="1:23">
      <c r="A292" s="106"/>
      <c r="B292" s="106"/>
      <c r="C292" s="109"/>
      <c r="D292" s="109"/>
      <c r="E292" s="487"/>
      <c r="F292" s="109"/>
      <c r="G292" s="488"/>
      <c r="H292" s="109"/>
      <c r="L292" s="273" t="e">
        <f>#REF!-#REF!</f>
        <v>#REF!</v>
      </c>
      <c r="M292" s="217" t="s">
        <v>117</v>
      </c>
      <c r="N292" s="217">
        <v>250</v>
      </c>
      <c r="O292" s="217">
        <v>764</v>
      </c>
      <c r="P292" s="217">
        <f t="shared" si="46"/>
        <v>1014</v>
      </c>
      <c r="Q292" s="217">
        <f t="shared" si="41"/>
        <v>1020</v>
      </c>
      <c r="R292" s="471">
        <v>800</v>
      </c>
      <c r="V292" s="217">
        <f t="shared" si="42"/>
        <v>0</v>
      </c>
    </row>
    <row r="293" spans="1:23">
      <c r="A293" s="106"/>
      <c r="B293" s="106"/>
      <c r="C293" s="109"/>
      <c r="D293" s="109"/>
      <c r="E293" s="487"/>
      <c r="F293" s="109"/>
      <c r="G293" s="488"/>
      <c r="H293" s="109"/>
      <c r="L293" s="273" t="e">
        <f>#REF!-#REF!</f>
        <v>#REF!</v>
      </c>
      <c r="M293" s="217" t="s">
        <v>79</v>
      </c>
      <c r="N293" s="217">
        <v>350</v>
      </c>
      <c r="O293" s="217">
        <v>764</v>
      </c>
      <c r="P293" s="217">
        <f t="shared" si="46"/>
        <v>1114</v>
      </c>
      <c r="Q293" s="217">
        <f t="shared" si="41"/>
        <v>1120</v>
      </c>
      <c r="R293" s="280">
        <v>1125</v>
      </c>
      <c r="S293" s="217">
        <f>N293+20</f>
        <v>370</v>
      </c>
      <c r="T293" s="217">
        <v>825</v>
      </c>
      <c r="U293" s="217">
        <f>S293+T293</f>
        <v>1195</v>
      </c>
      <c r="V293" s="217">
        <f t="shared" si="42"/>
        <v>1200</v>
      </c>
    </row>
    <row r="294" spans="1:23">
      <c r="A294" s="106"/>
      <c r="B294" s="106"/>
      <c r="C294" s="109"/>
      <c r="D294" s="109"/>
      <c r="E294" s="487"/>
      <c r="F294" s="109"/>
      <c r="G294" s="488"/>
      <c r="H294" s="109"/>
      <c r="L294" s="273" t="e">
        <f>#REF!-#REF!</f>
        <v>#REF!</v>
      </c>
      <c r="M294" s="217" t="s">
        <v>81</v>
      </c>
      <c r="N294" s="217">
        <v>490</v>
      </c>
      <c r="O294" s="217">
        <v>764</v>
      </c>
      <c r="P294" s="217">
        <f t="shared" si="46"/>
        <v>1254</v>
      </c>
      <c r="Q294" s="217">
        <f t="shared" si="41"/>
        <v>1260</v>
      </c>
      <c r="S294" s="217">
        <f>N294+20</f>
        <v>510</v>
      </c>
      <c r="T294" s="217">
        <v>825</v>
      </c>
      <c r="U294" s="217">
        <f t="shared" ref="U294:U302" si="47">S294+T294</f>
        <v>1335</v>
      </c>
      <c r="V294" s="217">
        <f t="shared" si="42"/>
        <v>1340</v>
      </c>
    </row>
    <row r="295" spans="1:23">
      <c r="A295" s="106"/>
      <c r="B295" s="106"/>
      <c r="C295" s="109"/>
      <c r="D295" s="109"/>
      <c r="E295" s="487"/>
      <c r="F295" s="109"/>
      <c r="G295" s="488"/>
      <c r="H295" s="109"/>
      <c r="L295" s="273" t="e">
        <f>#REF!-#REF!</f>
        <v>#REF!</v>
      </c>
      <c r="M295" s="217" t="s">
        <v>70</v>
      </c>
      <c r="N295" s="217">
        <v>650</v>
      </c>
      <c r="O295" s="217">
        <v>764</v>
      </c>
      <c r="P295" s="217">
        <f t="shared" si="46"/>
        <v>1414</v>
      </c>
      <c r="Q295" s="217">
        <f t="shared" si="41"/>
        <v>1420</v>
      </c>
      <c r="S295" s="217">
        <f>N295+20</f>
        <v>670</v>
      </c>
      <c r="T295" s="217">
        <v>825</v>
      </c>
      <c r="U295" s="217">
        <f t="shared" si="47"/>
        <v>1495</v>
      </c>
      <c r="V295" s="217">
        <f t="shared" si="42"/>
        <v>1500</v>
      </c>
      <c r="W295" s="280">
        <v>1500</v>
      </c>
    </row>
    <row r="296" spans="1:23">
      <c r="A296" s="106"/>
      <c r="B296" s="106"/>
      <c r="C296" s="109"/>
      <c r="D296" s="109"/>
      <c r="E296" s="487"/>
      <c r="F296" s="109"/>
      <c r="G296" s="488"/>
      <c r="H296" s="109"/>
      <c r="L296" s="273" t="e">
        <f>#REF!-#REF!</f>
        <v>#REF!</v>
      </c>
      <c r="M296" s="217" t="s">
        <v>75</v>
      </c>
      <c r="N296" s="217">
        <v>820</v>
      </c>
      <c r="O296" s="217">
        <v>764</v>
      </c>
      <c r="P296" s="217">
        <f t="shared" si="46"/>
        <v>1584</v>
      </c>
      <c r="Q296" s="217">
        <f t="shared" si="41"/>
        <v>1590</v>
      </c>
      <c r="S296" s="217">
        <f>N296+25</f>
        <v>845</v>
      </c>
      <c r="T296" s="217">
        <v>825</v>
      </c>
      <c r="U296" s="217">
        <f t="shared" si="47"/>
        <v>1670</v>
      </c>
      <c r="V296" s="217">
        <f t="shared" si="42"/>
        <v>1670</v>
      </c>
    </row>
    <row r="297" spans="1:23">
      <c r="A297" s="106"/>
      <c r="B297" s="106"/>
      <c r="C297" s="109"/>
      <c r="D297" s="109"/>
      <c r="E297" s="487"/>
      <c r="F297" s="109"/>
      <c r="G297" s="488"/>
      <c r="H297" s="109"/>
      <c r="L297" s="273" t="e">
        <f>#REF!-#REF!</f>
        <v>#REF!</v>
      </c>
      <c r="M297" s="217" t="s">
        <v>76</v>
      </c>
      <c r="N297" s="217">
        <v>1000</v>
      </c>
      <c r="O297" s="217">
        <v>764</v>
      </c>
      <c r="P297" s="217">
        <f t="shared" si="46"/>
        <v>1764</v>
      </c>
      <c r="Q297" s="217">
        <f t="shared" si="41"/>
        <v>1770</v>
      </c>
      <c r="S297" s="217">
        <f>N297+25</f>
        <v>1025</v>
      </c>
      <c r="T297" s="217">
        <v>825</v>
      </c>
      <c r="U297" s="217">
        <f t="shared" si="47"/>
        <v>1850</v>
      </c>
      <c r="V297" s="217">
        <f t="shared" si="42"/>
        <v>1850</v>
      </c>
    </row>
    <row r="298" spans="1:23">
      <c r="A298" s="106"/>
      <c r="B298" s="106"/>
      <c r="C298" s="109"/>
      <c r="D298" s="109"/>
      <c r="E298" s="487"/>
      <c r="F298" s="109"/>
      <c r="G298" s="488"/>
      <c r="H298" s="109"/>
      <c r="L298" s="273" t="e">
        <f>#REF!-#REF!</f>
        <v>#REF!</v>
      </c>
      <c r="M298" s="217" t="s">
        <v>71</v>
      </c>
      <c r="N298" s="217">
        <v>1200</v>
      </c>
      <c r="O298" s="217">
        <v>805</v>
      </c>
      <c r="P298" s="217">
        <f t="shared" si="46"/>
        <v>2005</v>
      </c>
      <c r="Q298" s="217">
        <f t="shared" si="41"/>
        <v>2010</v>
      </c>
      <c r="S298" s="217">
        <f>N298+25</f>
        <v>1225</v>
      </c>
      <c r="T298" s="217">
        <v>887</v>
      </c>
      <c r="U298" s="217">
        <f t="shared" si="47"/>
        <v>2112</v>
      </c>
      <c r="V298" s="217">
        <f t="shared" si="42"/>
        <v>2120</v>
      </c>
      <c r="W298" s="471">
        <v>1350</v>
      </c>
    </row>
    <row r="299" spans="1:23">
      <c r="A299" s="106"/>
      <c r="B299" s="106"/>
      <c r="C299" s="109"/>
      <c r="D299" s="109"/>
      <c r="E299" s="487"/>
      <c r="F299" s="109"/>
      <c r="G299" s="488"/>
      <c r="H299" s="109"/>
      <c r="L299" s="273" t="e">
        <f>#REF!-#REF!</f>
        <v>#REF!</v>
      </c>
      <c r="M299" s="217" t="s">
        <v>72</v>
      </c>
      <c r="N299" s="217">
        <v>1425</v>
      </c>
      <c r="O299" s="217">
        <v>805</v>
      </c>
      <c r="P299" s="217">
        <f t="shared" si="46"/>
        <v>2230</v>
      </c>
      <c r="Q299" s="217">
        <f t="shared" si="41"/>
        <v>2230</v>
      </c>
      <c r="S299" s="217">
        <f>N299+30</f>
        <v>1455</v>
      </c>
      <c r="T299" s="217">
        <v>887</v>
      </c>
      <c r="U299" s="217">
        <f t="shared" si="47"/>
        <v>2342</v>
      </c>
      <c r="V299" s="217">
        <f t="shared" si="42"/>
        <v>2350</v>
      </c>
    </row>
    <row r="300" spans="1:23">
      <c r="A300" s="106"/>
      <c r="B300" s="106"/>
      <c r="C300" s="109"/>
      <c r="D300" s="109"/>
      <c r="E300" s="487"/>
      <c r="F300" s="109"/>
      <c r="G300" s="488"/>
      <c r="H300" s="109"/>
      <c r="L300" s="273" t="e">
        <f>#REF!-#REF!</f>
        <v>#REF!</v>
      </c>
      <c r="M300" s="217" t="s">
        <v>77</v>
      </c>
      <c r="N300" s="217">
        <v>1700</v>
      </c>
      <c r="O300" s="217">
        <v>805</v>
      </c>
      <c r="P300" s="217">
        <f t="shared" si="46"/>
        <v>2505</v>
      </c>
      <c r="Q300" s="217">
        <f t="shared" si="41"/>
        <v>2510</v>
      </c>
      <c r="S300" s="217">
        <f>N300+30</f>
        <v>1730</v>
      </c>
      <c r="T300" s="217">
        <v>887</v>
      </c>
      <c r="U300" s="217">
        <f t="shared" si="47"/>
        <v>2617</v>
      </c>
      <c r="V300" s="217">
        <f t="shared" si="42"/>
        <v>2620</v>
      </c>
    </row>
    <row r="301" spans="1:23">
      <c r="A301" s="106"/>
      <c r="B301" s="106"/>
      <c r="C301" s="109"/>
      <c r="D301" s="109"/>
      <c r="E301" s="487"/>
      <c r="F301" s="109"/>
      <c r="G301" s="488"/>
      <c r="H301" s="109"/>
      <c r="L301" s="273" t="e">
        <f>#REF!-#REF!</f>
        <v>#REF!</v>
      </c>
      <c r="M301" s="217" t="s">
        <v>74</v>
      </c>
      <c r="N301" s="217">
        <v>2100</v>
      </c>
      <c r="O301" s="217">
        <v>1025</v>
      </c>
      <c r="P301" s="217">
        <f t="shared" si="46"/>
        <v>3125</v>
      </c>
      <c r="Q301" s="217">
        <f t="shared" si="41"/>
        <v>3130</v>
      </c>
      <c r="S301" s="217">
        <f>N301+50</f>
        <v>2150</v>
      </c>
      <c r="T301" s="217">
        <v>1115.3097300000002</v>
      </c>
      <c r="U301" s="217">
        <f t="shared" si="47"/>
        <v>3265.3097299999999</v>
      </c>
      <c r="V301" s="217">
        <f t="shared" si="42"/>
        <v>3270</v>
      </c>
    </row>
    <row r="302" spans="1:23">
      <c r="A302" s="106"/>
      <c r="B302" s="106"/>
      <c r="C302" s="109"/>
      <c r="D302" s="109"/>
      <c r="E302" s="487"/>
      <c r="F302" s="109"/>
      <c r="G302" s="488"/>
      <c r="H302" s="109"/>
      <c r="L302" s="273" t="e">
        <f>#REF!-#REF!</f>
        <v>#REF!</v>
      </c>
      <c r="M302" s="217" t="s">
        <v>78</v>
      </c>
      <c r="N302" s="217">
        <v>2500</v>
      </c>
      <c r="O302" s="217">
        <v>1130</v>
      </c>
      <c r="P302" s="217">
        <f t="shared" si="46"/>
        <v>3630</v>
      </c>
      <c r="Q302" s="217">
        <f t="shared" si="41"/>
        <v>3630</v>
      </c>
      <c r="S302" s="217">
        <f>N302+50</f>
        <v>2550</v>
      </c>
      <c r="T302" s="217">
        <v>1290.75171</v>
      </c>
      <c r="U302" s="217">
        <f t="shared" si="47"/>
        <v>3840.75171</v>
      </c>
      <c r="V302" s="217">
        <f t="shared" si="42"/>
        <v>3850</v>
      </c>
    </row>
    <row r="303" spans="1:23" hidden="1">
      <c r="A303" s="106"/>
      <c r="B303" s="106"/>
      <c r="C303" s="109"/>
      <c r="D303" s="109"/>
      <c r="E303" s="487"/>
      <c r="F303" s="109"/>
      <c r="G303" s="488"/>
      <c r="H303" s="109"/>
      <c r="L303" s="273" t="e">
        <f>#REF!-#REF!</f>
        <v>#REF!</v>
      </c>
      <c r="V303" s="217">
        <f t="shared" si="42"/>
        <v>0</v>
      </c>
    </row>
    <row r="304" spans="1:23">
      <c r="A304" s="106"/>
      <c r="B304" s="106"/>
      <c r="C304" s="109"/>
      <c r="D304" s="109"/>
      <c r="E304" s="487"/>
      <c r="F304" s="109"/>
      <c r="G304" s="488"/>
      <c r="H304" s="109"/>
      <c r="L304" s="273" t="e">
        <f>#REF!-#REF!</f>
        <v>#REF!</v>
      </c>
      <c r="M304" s="217" t="s">
        <v>175</v>
      </c>
      <c r="N304" s="217">
        <v>3100</v>
      </c>
      <c r="O304" s="217">
        <v>4010</v>
      </c>
      <c r="P304" s="217">
        <f>N304+O304</f>
        <v>7110</v>
      </c>
      <c r="Q304" s="217">
        <f t="shared" si="41"/>
        <v>7110</v>
      </c>
      <c r="S304" s="217">
        <f>N304+100</f>
        <v>3200</v>
      </c>
      <c r="T304" s="217">
        <v>4260.7338</v>
      </c>
      <c r="U304" s="217">
        <f>S304+T304</f>
        <v>7460.7338</v>
      </c>
      <c r="V304" s="217">
        <f t="shared" si="42"/>
        <v>7470</v>
      </c>
    </row>
    <row r="305" spans="1:23">
      <c r="A305" s="106"/>
      <c r="B305" s="106"/>
      <c r="C305" s="109"/>
      <c r="D305" s="109"/>
      <c r="E305" s="487"/>
      <c r="F305" s="109"/>
      <c r="G305" s="488"/>
      <c r="H305" s="109"/>
      <c r="L305" s="273" t="e">
        <f>#REF!-#REF!</f>
        <v>#REF!</v>
      </c>
      <c r="M305" s="217" t="s">
        <v>176</v>
      </c>
      <c r="N305" s="217">
        <v>3800</v>
      </c>
      <c r="O305" s="217">
        <v>4010</v>
      </c>
      <c r="P305" s="217">
        <f>N305+O305</f>
        <v>7810</v>
      </c>
      <c r="Q305" s="217">
        <f t="shared" si="41"/>
        <v>7810</v>
      </c>
      <c r="S305" s="217">
        <f>N305+100</f>
        <v>3900</v>
      </c>
      <c r="T305" s="217">
        <v>4260.7338</v>
      </c>
      <c r="U305" s="217">
        <f>S305+T305</f>
        <v>8160.7338</v>
      </c>
      <c r="V305" s="217">
        <f t="shared" si="42"/>
        <v>8170</v>
      </c>
    </row>
    <row r="306" spans="1:23">
      <c r="A306" s="106"/>
      <c r="B306" s="106"/>
      <c r="C306" s="109"/>
      <c r="D306" s="109"/>
      <c r="E306" s="487"/>
      <c r="F306" s="109"/>
      <c r="G306" s="488"/>
      <c r="H306" s="109"/>
      <c r="L306" s="273" t="e">
        <f>#REF!-#REF!</f>
        <v>#REF!</v>
      </c>
      <c r="M306" s="217" t="s">
        <v>177</v>
      </c>
      <c r="N306" s="217">
        <v>4600</v>
      </c>
      <c r="O306" s="217">
        <v>4010</v>
      </c>
      <c r="P306" s="217">
        <f>N306+O306</f>
        <v>8610</v>
      </c>
      <c r="Q306" s="217">
        <f t="shared" si="41"/>
        <v>8610</v>
      </c>
      <c r="S306" s="217">
        <f>N306+200</f>
        <v>4800</v>
      </c>
      <c r="T306" s="217">
        <v>4260.7338</v>
      </c>
      <c r="U306" s="217">
        <f>S306+T306</f>
        <v>9060.7338</v>
      </c>
      <c r="V306" s="217">
        <f t="shared" si="42"/>
        <v>9070</v>
      </c>
    </row>
    <row r="307" spans="1:23">
      <c r="A307" s="106"/>
      <c r="B307" s="106"/>
      <c r="C307" s="109"/>
      <c r="D307" s="109"/>
      <c r="E307" s="487"/>
      <c r="F307" s="109"/>
      <c r="G307" s="488"/>
      <c r="H307" s="109"/>
      <c r="L307" s="273" t="e">
        <f>#REF!-#REF!</f>
        <v>#REF!</v>
      </c>
      <c r="M307" s="217" t="s">
        <v>178</v>
      </c>
      <c r="N307" s="217">
        <v>5600</v>
      </c>
      <c r="O307" s="217">
        <v>4607</v>
      </c>
      <c r="P307" s="217">
        <f>N307+O307</f>
        <v>10207</v>
      </c>
      <c r="Q307" s="217">
        <f t="shared" si="41"/>
        <v>10210</v>
      </c>
      <c r="S307" s="217">
        <f>N307+200</f>
        <v>5800</v>
      </c>
      <c r="T307" s="217">
        <v>4606.6051320000006</v>
      </c>
      <c r="U307" s="217">
        <f>S307+T307</f>
        <v>10406.605132000001</v>
      </c>
      <c r="V307" s="217">
        <f t="shared" si="42"/>
        <v>10410</v>
      </c>
    </row>
    <row r="308" spans="1:23">
      <c r="A308" s="106"/>
      <c r="B308" s="106"/>
      <c r="C308" s="109"/>
      <c r="D308" s="109"/>
      <c r="E308" s="487"/>
      <c r="F308" s="109"/>
      <c r="G308" s="488"/>
      <c r="H308" s="109"/>
      <c r="L308" s="273" t="e">
        <f>#REF!-#REF!</f>
        <v>#REF!</v>
      </c>
      <c r="Q308" s="217">
        <f t="shared" si="41"/>
        <v>0</v>
      </c>
      <c r="V308" s="217">
        <f t="shared" si="42"/>
        <v>0</v>
      </c>
    </row>
    <row r="309" spans="1:23" hidden="1">
      <c r="A309" s="106"/>
      <c r="B309" s="106"/>
      <c r="C309" s="109"/>
      <c r="D309" s="109"/>
      <c r="E309" s="487"/>
      <c r="F309" s="109"/>
      <c r="G309" s="488"/>
      <c r="H309" s="109"/>
      <c r="L309" s="273" t="e">
        <f>#REF!-#REF!</f>
        <v>#REF!</v>
      </c>
      <c r="M309" s="459" t="s">
        <v>214</v>
      </c>
      <c r="N309" s="459">
        <v>20</v>
      </c>
      <c r="O309" s="459">
        <v>742</v>
      </c>
      <c r="P309" s="459">
        <f>N309+O309</f>
        <v>762</v>
      </c>
      <c r="Q309" s="459">
        <f t="shared" si="41"/>
        <v>770</v>
      </c>
      <c r="V309" s="217">
        <f t="shared" si="42"/>
        <v>0</v>
      </c>
    </row>
    <row r="310" spans="1:23" hidden="1">
      <c r="A310" s="106"/>
      <c r="B310" s="106"/>
      <c r="C310" s="109"/>
      <c r="D310" s="109"/>
      <c r="E310" s="487"/>
      <c r="F310" s="109"/>
      <c r="G310" s="488"/>
      <c r="H310" s="109"/>
      <c r="L310" s="273" t="e">
        <f>#REF!-#REF!</f>
        <v>#REF!</v>
      </c>
      <c r="M310" s="459" t="s">
        <v>80</v>
      </c>
      <c r="N310" s="459">
        <v>70</v>
      </c>
      <c r="O310" s="459">
        <v>742</v>
      </c>
      <c r="P310" s="459">
        <f t="shared" ref="P310:P323" si="48">N310+O310</f>
        <v>812</v>
      </c>
      <c r="Q310" s="459">
        <f t="shared" si="41"/>
        <v>820</v>
      </c>
      <c r="V310" s="217">
        <f t="shared" si="42"/>
        <v>0</v>
      </c>
    </row>
    <row r="311" spans="1:23" hidden="1">
      <c r="A311" s="106"/>
      <c r="B311" s="106"/>
      <c r="C311" s="109"/>
      <c r="D311" s="109"/>
      <c r="E311" s="487"/>
      <c r="F311" s="109"/>
      <c r="G311" s="488"/>
      <c r="H311" s="109"/>
      <c r="L311" s="273" t="e">
        <f>#REF!-#REF!</f>
        <v>#REF!</v>
      </c>
      <c r="M311" s="217" t="s">
        <v>118</v>
      </c>
      <c r="N311" s="217">
        <v>160</v>
      </c>
      <c r="O311" s="217">
        <v>742</v>
      </c>
      <c r="P311" s="217">
        <f t="shared" si="48"/>
        <v>902</v>
      </c>
      <c r="Q311" s="217">
        <f t="shared" si="41"/>
        <v>910</v>
      </c>
      <c r="V311" s="217">
        <f t="shared" si="42"/>
        <v>0</v>
      </c>
    </row>
    <row r="312" spans="1:23">
      <c r="A312" s="106"/>
      <c r="B312" s="106"/>
      <c r="C312" s="109"/>
      <c r="D312" s="109"/>
      <c r="E312" s="487"/>
      <c r="F312" s="109"/>
      <c r="G312" s="488"/>
      <c r="H312" s="109"/>
      <c r="L312" s="273" t="e">
        <f t="shared" ref="L312:L323" si="49">I161-E161</f>
        <v>#VALUE!</v>
      </c>
      <c r="M312" s="217" t="s">
        <v>119</v>
      </c>
      <c r="N312" s="217">
        <v>260</v>
      </c>
      <c r="O312" s="217">
        <v>742</v>
      </c>
      <c r="P312" s="217">
        <f t="shared" si="48"/>
        <v>1002</v>
      </c>
      <c r="Q312" s="217">
        <f t="shared" si="41"/>
        <v>1010</v>
      </c>
      <c r="R312" s="280">
        <v>1050</v>
      </c>
      <c r="V312" s="217">
        <f t="shared" si="42"/>
        <v>0</v>
      </c>
    </row>
    <row r="313" spans="1:23">
      <c r="A313" s="106"/>
      <c r="B313" s="106"/>
      <c r="C313" s="109"/>
      <c r="D313" s="109"/>
      <c r="E313" s="487"/>
      <c r="F313" s="109"/>
      <c r="G313" s="488"/>
      <c r="H313" s="109"/>
      <c r="L313" s="273" t="e">
        <f t="shared" si="49"/>
        <v>#VALUE!</v>
      </c>
      <c r="M313" s="217" t="s">
        <v>117</v>
      </c>
      <c r="N313" s="217">
        <v>375</v>
      </c>
      <c r="O313" s="217">
        <v>810</v>
      </c>
      <c r="P313" s="217">
        <f t="shared" si="48"/>
        <v>1185</v>
      </c>
      <c r="Q313" s="217">
        <f t="shared" si="41"/>
        <v>1190</v>
      </c>
      <c r="V313" s="217">
        <f t="shared" si="42"/>
        <v>0</v>
      </c>
    </row>
    <row r="314" spans="1:23">
      <c r="A314" s="106"/>
      <c r="B314" s="106"/>
      <c r="C314" s="109"/>
      <c r="D314" s="109"/>
      <c r="E314" s="487"/>
      <c r="F314" s="109"/>
      <c r="G314" s="488"/>
      <c r="H314" s="109"/>
      <c r="L314" s="273">
        <f t="shared" si="49"/>
        <v>145</v>
      </c>
      <c r="M314" s="217" t="s">
        <v>79</v>
      </c>
      <c r="N314" s="217">
        <v>520</v>
      </c>
      <c r="O314" s="217">
        <v>810</v>
      </c>
      <c r="P314" s="217">
        <f t="shared" si="48"/>
        <v>1330</v>
      </c>
      <c r="Q314" s="217">
        <f t="shared" si="41"/>
        <v>1330</v>
      </c>
      <c r="S314" s="217">
        <f>N314+20</f>
        <v>540</v>
      </c>
      <c r="T314" s="217">
        <v>890</v>
      </c>
      <c r="U314" s="217">
        <f>S314+T314</f>
        <v>1430</v>
      </c>
      <c r="V314" s="217">
        <f t="shared" si="42"/>
        <v>1430</v>
      </c>
      <c r="W314" s="280">
        <v>1475</v>
      </c>
    </row>
    <row r="315" spans="1:23">
      <c r="A315" s="106"/>
      <c r="B315" s="106"/>
      <c r="C315" s="109"/>
      <c r="D315" s="109"/>
      <c r="E315" s="487"/>
      <c r="F315" s="109"/>
      <c r="G315" s="488"/>
      <c r="H315" s="109"/>
      <c r="L315" s="273">
        <f t="shared" si="49"/>
        <v>100</v>
      </c>
      <c r="M315" s="217" t="s">
        <v>81</v>
      </c>
      <c r="N315" s="217">
        <v>675</v>
      </c>
      <c r="O315" s="217">
        <v>810</v>
      </c>
      <c r="P315" s="217">
        <f t="shared" si="48"/>
        <v>1485</v>
      </c>
      <c r="Q315" s="217">
        <f t="shared" si="41"/>
        <v>1490</v>
      </c>
      <c r="S315" s="217">
        <f>N315+20</f>
        <v>695</v>
      </c>
      <c r="T315" s="217">
        <v>890</v>
      </c>
      <c r="U315" s="217">
        <f t="shared" ref="U315:U323" si="50">S315+T315</f>
        <v>1585</v>
      </c>
      <c r="V315" s="217">
        <f t="shared" si="42"/>
        <v>1590</v>
      </c>
    </row>
    <row r="316" spans="1:23">
      <c r="A316" s="106"/>
      <c r="B316" s="106"/>
      <c r="C316" s="109"/>
      <c r="D316" s="109"/>
      <c r="E316" s="487"/>
      <c r="F316" s="109"/>
      <c r="G316" s="488"/>
      <c r="H316" s="109"/>
      <c r="L316" s="273">
        <f t="shared" si="49"/>
        <v>100</v>
      </c>
      <c r="M316" s="217" t="s">
        <v>70</v>
      </c>
      <c r="N316" s="217">
        <v>875</v>
      </c>
      <c r="O316" s="217">
        <v>810</v>
      </c>
      <c r="P316" s="217">
        <f t="shared" si="48"/>
        <v>1685</v>
      </c>
      <c r="Q316" s="217">
        <f t="shared" si="41"/>
        <v>1690</v>
      </c>
      <c r="S316" s="217">
        <f>N316+20</f>
        <v>895</v>
      </c>
      <c r="T316" s="217">
        <v>890</v>
      </c>
      <c r="U316" s="217">
        <f t="shared" si="50"/>
        <v>1785</v>
      </c>
      <c r="V316" s="217">
        <f t="shared" si="42"/>
        <v>1790</v>
      </c>
    </row>
    <row r="317" spans="1:23">
      <c r="A317" s="106"/>
      <c r="B317" s="106"/>
      <c r="C317" s="109"/>
      <c r="D317" s="109"/>
      <c r="E317" s="487"/>
      <c r="F317" s="109"/>
      <c r="G317" s="488"/>
      <c r="H317" s="109"/>
      <c r="L317" s="273">
        <f t="shared" si="49"/>
        <v>100</v>
      </c>
      <c r="M317" s="217" t="s">
        <v>75</v>
      </c>
      <c r="N317" s="217">
        <v>1075</v>
      </c>
      <c r="O317" s="217">
        <v>810</v>
      </c>
      <c r="P317" s="217">
        <f t="shared" si="48"/>
        <v>1885</v>
      </c>
      <c r="Q317" s="217">
        <f t="shared" si="41"/>
        <v>1890</v>
      </c>
      <c r="S317" s="217">
        <f>N317+25</f>
        <v>1100</v>
      </c>
      <c r="T317" s="217">
        <v>890</v>
      </c>
      <c r="U317" s="217">
        <f t="shared" si="50"/>
        <v>1990</v>
      </c>
      <c r="V317" s="217">
        <f t="shared" si="42"/>
        <v>1990</v>
      </c>
    </row>
    <row r="318" spans="1:23">
      <c r="A318" s="106"/>
      <c r="B318" s="106"/>
      <c r="C318" s="109"/>
      <c r="D318" s="109"/>
      <c r="E318" s="487"/>
      <c r="F318" s="109"/>
      <c r="G318" s="488"/>
      <c r="H318" s="109"/>
      <c r="L318" s="273">
        <f t="shared" si="49"/>
        <v>110</v>
      </c>
      <c r="M318" s="217" t="s">
        <v>76</v>
      </c>
      <c r="N318" s="217">
        <v>1300</v>
      </c>
      <c r="O318" s="217">
        <v>810</v>
      </c>
      <c r="P318" s="217">
        <f t="shared" si="48"/>
        <v>2110</v>
      </c>
      <c r="Q318" s="217">
        <f t="shared" si="41"/>
        <v>2110</v>
      </c>
      <c r="S318" s="217">
        <f>N318+25</f>
        <v>1325</v>
      </c>
      <c r="T318" s="217">
        <v>890</v>
      </c>
      <c r="U318" s="217">
        <f t="shared" si="50"/>
        <v>2215</v>
      </c>
      <c r="V318" s="217">
        <f t="shared" si="42"/>
        <v>2220</v>
      </c>
    </row>
    <row r="319" spans="1:23">
      <c r="A319" s="106"/>
      <c r="B319" s="106"/>
      <c r="C319" s="109"/>
      <c r="D319" s="109"/>
      <c r="E319" s="487"/>
      <c r="F319" s="109"/>
      <c r="G319" s="488"/>
      <c r="H319" s="109"/>
      <c r="L319" s="273">
        <f t="shared" si="49"/>
        <v>90</v>
      </c>
      <c r="M319" s="217" t="s">
        <v>71</v>
      </c>
      <c r="N319" s="217">
        <v>1525</v>
      </c>
      <c r="O319" s="217">
        <v>890</v>
      </c>
      <c r="P319" s="217">
        <f t="shared" si="48"/>
        <v>2415</v>
      </c>
      <c r="Q319" s="217">
        <f t="shared" si="41"/>
        <v>2420</v>
      </c>
      <c r="S319" s="217">
        <f>N319+25</f>
        <v>1550</v>
      </c>
      <c r="T319" s="217">
        <v>957.41194800000005</v>
      </c>
      <c r="U319" s="217">
        <f t="shared" si="50"/>
        <v>2507.4119479999999</v>
      </c>
      <c r="V319" s="217">
        <f t="shared" si="42"/>
        <v>2510</v>
      </c>
    </row>
    <row r="320" spans="1:23">
      <c r="A320" s="106"/>
      <c r="B320" s="106"/>
      <c r="C320" s="109"/>
      <c r="D320" s="109"/>
      <c r="E320" s="487"/>
      <c r="F320" s="109"/>
      <c r="G320" s="488"/>
      <c r="H320" s="109"/>
      <c r="L320" s="273">
        <f t="shared" si="49"/>
        <v>100</v>
      </c>
      <c r="M320" s="217" t="s">
        <v>72</v>
      </c>
      <c r="N320" s="217">
        <v>1800</v>
      </c>
      <c r="O320" s="217">
        <v>890</v>
      </c>
      <c r="P320" s="217">
        <f t="shared" si="48"/>
        <v>2690</v>
      </c>
      <c r="Q320" s="217">
        <f t="shared" si="41"/>
        <v>2690</v>
      </c>
      <c r="S320" s="217">
        <f>N320+30</f>
        <v>1830</v>
      </c>
      <c r="T320" s="217">
        <v>957.41194800000005</v>
      </c>
      <c r="U320" s="217">
        <f t="shared" si="50"/>
        <v>2787.4119479999999</v>
      </c>
      <c r="V320" s="217">
        <f t="shared" si="42"/>
        <v>2790</v>
      </c>
    </row>
    <row r="321" spans="1:23">
      <c r="A321" s="106"/>
      <c r="B321" s="106"/>
      <c r="C321" s="109"/>
      <c r="D321" s="109"/>
      <c r="E321" s="487"/>
      <c r="F321" s="109"/>
      <c r="G321" s="488"/>
      <c r="H321" s="109"/>
      <c r="L321" s="273">
        <f t="shared" si="49"/>
        <v>100</v>
      </c>
      <c r="M321" s="217" t="s">
        <v>77</v>
      </c>
      <c r="N321" s="217">
        <v>2100</v>
      </c>
      <c r="O321" s="217">
        <v>890</v>
      </c>
      <c r="P321" s="217">
        <f t="shared" si="48"/>
        <v>2990</v>
      </c>
      <c r="Q321" s="217">
        <f t="shared" ref="Q321:Q329" si="51">CEILING((P321*1 ),10)</f>
        <v>2990</v>
      </c>
      <c r="S321" s="217">
        <f>N321+30</f>
        <v>2130</v>
      </c>
      <c r="T321" s="217">
        <v>957.41194800000005</v>
      </c>
      <c r="U321" s="217">
        <f t="shared" si="50"/>
        <v>3087.4119479999999</v>
      </c>
      <c r="V321" s="217">
        <f t="shared" si="42"/>
        <v>3090</v>
      </c>
    </row>
    <row r="322" spans="1:23">
      <c r="A322" s="106"/>
      <c r="B322" s="106"/>
      <c r="C322" s="109"/>
      <c r="D322" s="109"/>
      <c r="E322" s="487"/>
      <c r="F322" s="109"/>
      <c r="G322" s="488"/>
      <c r="H322" s="109"/>
      <c r="L322" s="273">
        <f t="shared" si="49"/>
        <v>130</v>
      </c>
      <c r="M322" s="217" t="s">
        <v>74</v>
      </c>
      <c r="N322" s="217">
        <v>2600</v>
      </c>
      <c r="O322" s="217">
        <v>1073</v>
      </c>
      <c r="P322" s="217">
        <f t="shared" si="48"/>
        <v>3673</v>
      </c>
      <c r="Q322" s="217">
        <f t="shared" si="51"/>
        <v>3680</v>
      </c>
      <c r="S322" s="217">
        <f>N322+50</f>
        <v>2650</v>
      </c>
      <c r="T322" s="217">
        <v>1152.90444</v>
      </c>
      <c r="U322" s="217">
        <f t="shared" si="50"/>
        <v>3802.9044400000002</v>
      </c>
      <c r="V322" s="217">
        <f t="shared" si="42"/>
        <v>3810</v>
      </c>
    </row>
    <row r="323" spans="1:23">
      <c r="A323" s="106"/>
      <c r="B323" s="106"/>
      <c r="C323" s="109"/>
      <c r="D323" s="109"/>
      <c r="E323" s="487"/>
      <c r="F323" s="109"/>
      <c r="G323" s="488"/>
      <c r="H323" s="109"/>
      <c r="L323" s="273">
        <f t="shared" si="49"/>
        <v>120</v>
      </c>
      <c r="M323" s="217" t="s">
        <v>78</v>
      </c>
      <c r="N323" s="217">
        <v>3100</v>
      </c>
      <c r="O323" s="217">
        <v>1175</v>
      </c>
      <c r="P323" s="217">
        <f t="shared" si="48"/>
        <v>4275</v>
      </c>
      <c r="Q323" s="217">
        <f t="shared" si="51"/>
        <v>4280</v>
      </c>
      <c r="S323" s="217">
        <f>N323+50</f>
        <v>3150</v>
      </c>
      <c r="T323" s="217">
        <v>1243.131744</v>
      </c>
      <c r="U323" s="217">
        <f t="shared" si="50"/>
        <v>4393.1317440000003</v>
      </c>
      <c r="V323" s="217">
        <f t="shared" si="42"/>
        <v>4400</v>
      </c>
    </row>
    <row r="324" spans="1:23" hidden="1">
      <c r="A324" s="106"/>
      <c r="B324" s="106"/>
      <c r="C324" s="109"/>
      <c r="D324" s="109"/>
      <c r="E324" s="487"/>
      <c r="F324" s="109"/>
      <c r="G324" s="488"/>
      <c r="H324" s="109"/>
      <c r="L324" s="273" t="e">
        <f>#REF!-#REF!</f>
        <v>#REF!</v>
      </c>
      <c r="Q324" s="217">
        <f t="shared" si="51"/>
        <v>0</v>
      </c>
      <c r="V324" s="217">
        <f t="shared" si="42"/>
        <v>0</v>
      </c>
    </row>
    <row r="325" spans="1:23">
      <c r="A325" s="106"/>
      <c r="B325" s="106"/>
      <c r="C325" s="109"/>
      <c r="D325" s="109"/>
      <c r="E325" s="487"/>
      <c r="F325" s="109"/>
      <c r="G325" s="488"/>
      <c r="H325" s="109"/>
      <c r="L325" s="273">
        <f>I173-E173</f>
        <v>620</v>
      </c>
      <c r="M325" s="217" t="s">
        <v>175</v>
      </c>
      <c r="N325" s="217">
        <v>3300</v>
      </c>
      <c r="O325" s="217">
        <v>4619</v>
      </c>
      <c r="P325" s="217">
        <f>N325+O325</f>
        <v>7919</v>
      </c>
      <c r="Q325" s="217">
        <f t="shared" si="51"/>
        <v>7920</v>
      </c>
      <c r="S325" s="217">
        <f>N325+100</f>
        <v>3400</v>
      </c>
      <c r="T325" s="217">
        <v>5132.9310720000003</v>
      </c>
      <c r="U325" s="217">
        <f>S325+T325</f>
        <v>8532.9310719999994</v>
      </c>
      <c r="V325" s="217">
        <f t="shared" si="42"/>
        <v>8540</v>
      </c>
    </row>
    <row r="326" spans="1:23">
      <c r="A326" s="106"/>
      <c r="B326" s="106"/>
      <c r="C326" s="109"/>
      <c r="D326" s="109"/>
      <c r="E326" s="487"/>
      <c r="F326" s="109"/>
      <c r="G326" s="488"/>
      <c r="H326" s="109"/>
      <c r="L326" s="273">
        <f>I174-E174</f>
        <v>620</v>
      </c>
      <c r="M326" s="217" t="s">
        <v>176</v>
      </c>
      <c r="N326" s="217">
        <v>4500</v>
      </c>
      <c r="O326" s="217">
        <v>4619</v>
      </c>
      <c r="P326" s="217">
        <f>N326+O326</f>
        <v>9119</v>
      </c>
      <c r="Q326" s="217">
        <f t="shared" si="51"/>
        <v>9120</v>
      </c>
      <c r="S326" s="217">
        <f>N326+100</f>
        <v>4600</v>
      </c>
      <c r="T326" s="217">
        <v>5132.9310720000003</v>
      </c>
      <c r="U326" s="217">
        <f>S326+T326</f>
        <v>9732.9310719999994</v>
      </c>
      <c r="V326" s="217">
        <f>CEILING((U326*1 ),10)</f>
        <v>9740</v>
      </c>
    </row>
    <row r="327" spans="1:23">
      <c r="A327" s="106"/>
      <c r="B327" s="106"/>
      <c r="C327" s="109"/>
      <c r="D327" s="109"/>
      <c r="E327" s="487"/>
      <c r="F327" s="109"/>
      <c r="G327" s="488"/>
      <c r="H327" s="109"/>
      <c r="L327" s="273">
        <f>I175-E175</f>
        <v>720</v>
      </c>
      <c r="M327" s="217" t="s">
        <v>177</v>
      </c>
      <c r="N327" s="217">
        <v>5600</v>
      </c>
      <c r="O327" s="217">
        <v>4619</v>
      </c>
      <c r="P327" s="217">
        <f>N327+O327</f>
        <v>10219</v>
      </c>
      <c r="Q327" s="217">
        <f t="shared" si="51"/>
        <v>10220</v>
      </c>
      <c r="S327" s="217">
        <f>N327+200</f>
        <v>5800</v>
      </c>
      <c r="T327" s="217">
        <v>5132.9310720000003</v>
      </c>
      <c r="U327" s="217">
        <f>S327+T327</f>
        <v>10932.931071999999</v>
      </c>
      <c r="V327" s="217">
        <f>CEILING((U327*1 ),10)</f>
        <v>10940</v>
      </c>
    </row>
    <row r="328" spans="1:23">
      <c r="A328" s="106"/>
      <c r="B328" s="106"/>
      <c r="C328" s="109"/>
      <c r="D328" s="109"/>
      <c r="E328" s="487"/>
      <c r="F328" s="109"/>
      <c r="G328" s="488"/>
      <c r="H328" s="109"/>
      <c r="L328" s="273">
        <f>I176-E176</f>
        <v>880</v>
      </c>
      <c r="M328" s="217" t="s">
        <v>178</v>
      </c>
      <c r="N328" s="217">
        <v>6800</v>
      </c>
      <c r="O328" s="217">
        <v>6118</v>
      </c>
      <c r="P328" s="217">
        <f>N328+O328</f>
        <v>12918</v>
      </c>
      <c r="Q328" s="217">
        <f t="shared" si="51"/>
        <v>12920</v>
      </c>
      <c r="S328" s="217">
        <f>N328+200</f>
        <v>7000</v>
      </c>
      <c r="T328" s="217">
        <v>6797.123568</v>
      </c>
      <c r="U328" s="217">
        <f>S328+T328</f>
        <v>13797.123567999999</v>
      </c>
      <c r="V328" s="217">
        <f>CEILING((U328*1 ),10)</f>
        <v>13800</v>
      </c>
    </row>
    <row r="329" spans="1:23">
      <c r="A329" s="106"/>
      <c r="B329" s="106"/>
      <c r="C329" s="109"/>
      <c r="D329" s="109"/>
      <c r="E329" s="487"/>
      <c r="F329" s="109"/>
      <c r="G329" s="488"/>
      <c r="H329" s="109"/>
      <c r="L329" s="273">
        <f>I177-E177</f>
        <v>0</v>
      </c>
      <c r="Q329" s="217">
        <f t="shared" si="51"/>
        <v>0</v>
      </c>
      <c r="V329" s="217">
        <f>CEILING((U329*1 ),10)</f>
        <v>0</v>
      </c>
    </row>
    <row r="330" spans="1:23">
      <c r="A330" s="106"/>
      <c r="B330" s="106"/>
      <c r="C330" s="109"/>
      <c r="D330" s="109"/>
      <c r="E330" s="487"/>
      <c r="F330" s="109"/>
      <c r="G330" s="488"/>
      <c r="H330" s="109"/>
    </row>
    <row r="331" spans="1:23">
      <c r="A331" s="106"/>
      <c r="B331" s="106"/>
      <c r="C331" s="109"/>
      <c r="D331" s="109"/>
      <c r="E331" s="487"/>
      <c r="F331" s="109"/>
      <c r="G331" s="488"/>
      <c r="H331" s="109"/>
    </row>
    <row r="332" spans="1:23">
      <c r="A332" s="106"/>
      <c r="B332" s="106"/>
      <c r="C332" s="109"/>
      <c r="D332" s="109"/>
      <c r="E332" s="487"/>
      <c r="F332" s="109"/>
      <c r="G332" s="488"/>
      <c r="H332" s="109"/>
      <c r="R332" s="217"/>
      <c r="W332" s="217"/>
    </row>
    <row r="333" spans="1:23">
      <c r="A333" s="106"/>
      <c r="B333" s="106"/>
      <c r="C333" s="109"/>
      <c r="D333" s="109"/>
      <c r="E333" s="487"/>
      <c r="F333" s="109"/>
      <c r="G333" s="488"/>
      <c r="H333" s="109"/>
      <c r="R333" s="217"/>
      <c r="W333" s="217"/>
    </row>
    <row r="334" spans="1:23">
      <c r="A334" s="106"/>
      <c r="B334" s="106"/>
      <c r="C334" s="109"/>
      <c r="D334" s="109"/>
      <c r="E334" s="487"/>
      <c r="F334" s="109"/>
      <c r="G334" s="488"/>
      <c r="H334" s="109"/>
      <c r="R334" s="217"/>
      <c r="W334" s="217"/>
    </row>
    <row r="335" spans="1:23">
      <c r="A335" s="106"/>
      <c r="B335" s="106"/>
      <c r="C335" s="109"/>
      <c r="D335" s="109"/>
      <c r="E335" s="487"/>
      <c r="F335" s="109"/>
      <c r="G335" s="488"/>
      <c r="H335" s="109"/>
      <c r="R335" s="217"/>
      <c r="W335" s="217"/>
    </row>
    <row r="336" spans="1:23">
      <c r="A336" s="106"/>
      <c r="B336" s="106"/>
      <c r="C336" s="109"/>
      <c r="D336" s="109"/>
      <c r="E336" s="487"/>
      <c r="F336" s="109"/>
      <c r="G336" s="488"/>
      <c r="H336" s="109"/>
      <c r="R336" s="217"/>
      <c r="W336" s="217"/>
    </row>
    <row r="337" spans="1:23">
      <c r="A337" s="106"/>
      <c r="B337" s="106"/>
      <c r="C337" s="109"/>
      <c r="D337" s="109"/>
      <c r="E337" s="487"/>
      <c r="F337" s="109"/>
      <c r="G337" s="488"/>
      <c r="H337" s="109"/>
      <c r="R337" s="217"/>
      <c r="W337" s="217"/>
    </row>
    <row r="338" spans="1:23">
      <c r="A338" s="106"/>
      <c r="B338" s="106"/>
      <c r="C338" s="109"/>
      <c r="D338" s="109"/>
      <c r="E338" s="487"/>
      <c r="F338" s="109"/>
      <c r="G338" s="488"/>
      <c r="H338" s="109"/>
      <c r="R338" s="217"/>
      <c r="W338" s="217"/>
    </row>
    <row r="339" spans="1:23">
      <c r="A339" s="106"/>
      <c r="B339" s="106"/>
      <c r="C339" s="109"/>
      <c r="D339" s="109"/>
      <c r="E339" s="487"/>
      <c r="F339" s="109"/>
      <c r="G339" s="488"/>
      <c r="H339" s="109"/>
      <c r="R339" s="217"/>
      <c r="W339" s="217"/>
    </row>
    <row r="340" spans="1:23">
      <c r="A340" s="106"/>
      <c r="B340" s="106"/>
      <c r="C340" s="109"/>
      <c r="D340" s="109"/>
      <c r="E340" s="487"/>
      <c r="F340" s="109"/>
      <c r="G340" s="488"/>
      <c r="H340" s="109"/>
      <c r="R340" s="217"/>
      <c r="W340" s="217"/>
    </row>
    <row r="341" spans="1:23">
      <c r="A341" s="106"/>
      <c r="B341" s="106"/>
      <c r="C341" s="109"/>
      <c r="D341" s="109"/>
      <c r="E341" s="487"/>
      <c r="F341" s="109"/>
      <c r="G341" s="488"/>
      <c r="H341" s="109"/>
      <c r="R341" s="217"/>
      <c r="W341" s="217"/>
    </row>
    <row r="342" spans="1:23">
      <c r="A342" s="106"/>
      <c r="B342" s="106"/>
      <c r="C342" s="109"/>
      <c r="D342" s="109"/>
      <c r="E342" s="487"/>
      <c r="F342" s="109"/>
      <c r="G342" s="488"/>
      <c r="H342" s="109"/>
      <c r="R342" s="217"/>
      <c r="W342" s="217"/>
    </row>
    <row r="343" spans="1:23">
      <c r="A343" s="106"/>
      <c r="B343" s="106"/>
      <c r="C343" s="109"/>
      <c r="D343" s="109"/>
      <c r="E343" s="487"/>
      <c r="F343" s="109"/>
      <c r="G343" s="488"/>
      <c r="H343" s="109"/>
      <c r="R343" s="217"/>
      <c r="W343" s="217"/>
    </row>
    <row r="344" spans="1:23">
      <c r="A344" s="106"/>
      <c r="B344" s="106"/>
      <c r="C344" s="109"/>
      <c r="D344" s="109"/>
      <c r="E344" s="487"/>
      <c r="F344" s="109"/>
      <c r="G344" s="488"/>
      <c r="H344" s="109"/>
      <c r="R344" s="217"/>
      <c r="W344" s="217"/>
    </row>
    <row r="345" spans="1:23">
      <c r="A345" s="106"/>
      <c r="B345" s="106"/>
      <c r="C345" s="109"/>
      <c r="D345" s="109"/>
      <c r="E345" s="487"/>
      <c r="F345" s="109"/>
      <c r="G345" s="488"/>
      <c r="H345" s="109"/>
      <c r="R345" s="217"/>
      <c r="W345" s="217"/>
    </row>
    <row r="346" spans="1:23">
      <c r="A346" s="106"/>
      <c r="B346" s="106"/>
      <c r="C346" s="109"/>
      <c r="D346" s="109"/>
      <c r="E346" s="487"/>
      <c r="F346" s="109"/>
      <c r="G346" s="488"/>
      <c r="H346" s="109"/>
      <c r="R346" s="217"/>
      <c r="W346" s="217"/>
    </row>
    <row r="347" spans="1:23">
      <c r="A347" s="106"/>
      <c r="B347" s="106"/>
      <c r="C347" s="109"/>
      <c r="D347" s="109"/>
      <c r="E347" s="487"/>
      <c r="F347" s="109"/>
      <c r="G347" s="488"/>
      <c r="H347" s="109"/>
      <c r="R347" s="217"/>
      <c r="W347" s="217"/>
    </row>
    <row r="348" spans="1:23">
      <c r="A348" s="106"/>
      <c r="B348" s="106"/>
      <c r="C348" s="109"/>
      <c r="D348" s="109"/>
      <c r="E348" s="487"/>
      <c r="F348" s="109"/>
      <c r="G348" s="488"/>
      <c r="H348" s="109"/>
    </row>
    <row r="349" spans="1:23">
      <c r="A349" s="106"/>
      <c r="B349" s="106"/>
      <c r="C349" s="109"/>
      <c r="D349" s="109"/>
      <c r="E349" s="487"/>
      <c r="F349" s="109"/>
      <c r="G349" s="488"/>
      <c r="H349" s="109"/>
    </row>
    <row r="350" spans="1:23">
      <c r="A350" s="106"/>
      <c r="B350" s="106"/>
      <c r="C350" s="109"/>
      <c r="D350" s="109"/>
      <c r="E350" s="487"/>
      <c r="F350" s="109"/>
      <c r="G350" s="488"/>
      <c r="H350" s="109"/>
    </row>
    <row r="351" spans="1:23">
      <c r="A351" s="106"/>
      <c r="B351" s="106"/>
      <c r="C351" s="109"/>
      <c r="D351" s="109"/>
      <c r="E351" s="487"/>
      <c r="F351" s="109"/>
      <c r="G351" s="488"/>
      <c r="H351" s="109"/>
    </row>
    <row r="352" spans="1:23">
      <c r="A352" s="106"/>
      <c r="B352" s="106"/>
      <c r="C352" s="109"/>
      <c r="D352" s="109"/>
      <c r="E352" s="487"/>
      <c r="F352" s="109"/>
      <c r="G352" s="488"/>
      <c r="H352" s="109"/>
    </row>
    <row r="353" spans="1:8">
      <c r="A353" s="106"/>
      <c r="B353" s="106"/>
      <c r="C353" s="109"/>
      <c r="D353" s="109"/>
      <c r="E353" s="487"/>
      <c r="F353" s="109"/>
      <c r="G353" s="488"/>
      <c r="H353" s="109"/>
    </row>
    <row r="354" spans="1:8">
      <c r="A354" s="106"/>
      <c r="B354" s="106"/>
      <c r="C354" s="109"/>
      <c r="D354" s="109"/>
      <c r="E354" s="487"/>
      <c r="F354" s="109"/>
      <c r="G354" s="488"/>
      <c r="H354" s="109"/>
    </row>
    <row r="355" spans="1:8">
      <c r="A355" s="106"/>
      <c r="B355" s="106"/>
      <c r="C355" s="109"/>
      <c r="D355" s="109"/>
      <c r="E355" s="487"/>
      <c r="F355" s="109"/>
      <c r="G355" s="488"/>
      <c r="H355" s="109"/>
    </row>
    <row r="356" spans="1:8">
      <c r="A356" s="106"/>
      <c r="B356" s="106"/>
      <c r="C356" s="109"/>
      <c r="D356" s="109"/>
      <c r="E356" s="487"/>
      <c r="F356" s="109"/>
      <c r="G356" s="488"/>
      <c r="H356" s="109"/>
    </row>
    <row r="357" spans="1:8">
      <c r="A357" s="106"/>
      <c r="B357" s="106"/>
      <c r="C357" s="109"/>
      <c r="D357" s="109"/>
      <c r="E357" s="487"/>
      <c r="F357" s="109"/>
      <c r="G357" s="488"/>
      <c r="H357" s="109"/>
    </row>
    <row r="358" spans="1:8">
      <c r="A358" s="106"/>
      <c r="B358" s="106"/>
      <c r="C358" s="109"/>
      <c r="D358" s="109"/>
      <c r="E358" s="487"/>
      <c r="F358" s="109"/>
      <c r="G358" s="488"/>
      <c r="H358" s="109"/>
    </row>
    <row r="359" spans="1:8">
      <c r="A359" s="106"/>
      <c r="B359" s="106"/>
      <c r="C359" s="109"/>
      <c r="D359" s="109"/>
      <c r="E359" s="487"/>
      <c r="F359" s="109"/>
      <c r="G359" s="488"/>
      <c r="H359" s="109"/>
    </row>
    <row r="360" spans="1:8">
      <c r="A360" s="106"/>
      <c r="B360" s="106"/>
      <c r="C360" s="109"/>
      <c r="D360" s="109"/>
      <c r="E360" s="487"/>
      <c r="F360" s="109"/>
      <c r="G360" s="488"/>
      <c r="H360" s="109"/>
    </row>
    <row r="361" spans="1:8">
      <c r="A361" s="106"/>
      <c r="B361" s="106"/>
      <c r="C361" s="109"/>
      <c r="D361" s="109"/>
      <c r="E361" s="487"/>
      <c r="F361" s="109"/>
      <c r="G361" s="488"/>
      <c r="H361" s="109"/>
    </row>
    <row r="362" spans="1:8">
      <c r="A362" s="106"/>
      <c r="B362" s="106"/>
      <c r="C362" s="109"/>
      <c r="D362" s="109"/>
      <c r="E362" s="487"/>
      <c r="F362" s="109"/>
      <c r="G362" s="488"/>
      <c r="H362" s="109"/>
    </row>
    <row r="363" spans="1:8">
      <c r="A363" s="106"/>
      <c r="B363" s="106"/>
      <c r="C363" s="109"/>
      <c r="D363" s="109"/>
      <c r="E363" s="487"/>
      <c r="F363" s="109"/>
      <c r="G363" s="488"/>
      <c r="H363" s="109"/>
    </row>
    <row r="364" spans="1:8">
      <c r="A364" s="106"/>
      <c r="B364" s="106"/>
      <c r="C364" s="109"/>
      <c r="D364" s="109"/>
      <c r="E364" s="487"/>
      <c r="F364" s="109"/>
      <c r="G364" s="488"/>
      <c r="H364" s="109"/>
    </row>
    <row r="365" spans="1:8">
      <c r="A365" s="106"/>
      <c r="B365" s="106"/>
      <c r="C365" s="109"/>
      <c r="D365" s="109"/>
      <c r="E365" s="487"/>
      <c r="F365" s="109"/>
      <c r="G365" s="488"/>
      <c r="H365" s="109"/>
    </row>
    <row r="366" spans="1:8">
      <c r="A366" s="106"/>
      <c r="B366" s="106"/>
      <c r="C366" s="109"/>
      <c r="D366" s="109"/>
      <c r="E366" s="487"/>
      <c r="F366" s="109"/>
      <c r="G366" s="488"/>
      <c r="H366" s="109"/>
    </row>
    <row r="367" spans="1:8">
      <c r="A367" s="106"/>
      <c r="B367" s="106"/>
      <c r="C367" s="109"/>
      <c r="D367" s="109"/>
      <c r="E367" s="487"/>
      <c r="F367" s="109"/>
      <c r="G367" s="488"/>
      <c r="H367" s="109"/>
    </row>
    <row r="368" spans="1:8">
      <c r="A368" s="106"/>
      <c r="B368" s="106"/>
      <c r="C368" s="109"/>
      <c r="D368" s="109"/>
      <c r="E368" s="487"/>
      <c r="F368" s="109"/>
      <c r="G368" s="488"/>
      <c r="H368" s="109"/>
    </row>
    <row r="369" spans="1:8">
      <c r="A369" s="106"/>
      <c r="B369" s="106"/>
      <c r="C369" s="109"/>
      <c r="D369" s="109"/>
      <c r="E369" s="487"/>
      <c r="F369" s="109"/>
      <c r="G369" s="488"/>
      <c r="H369" s="109"/>
    </row>
    <row r="370" spans="1:8">
      <c r="A370" s="106"/>
      <c r="B370" s="106"/>
      <c r="C370" s="109"/>
      <c r="D370" s="109"/>
      <c r="E370" s="487"/>
      <c r="F370" s="109"/>
      <c r="G370" s="488"/>
      <c r="H370" s="109"/>
    </row>
    <row r="371" spans="1:8">
      <c r="A371" s="106"/>
      <c r="B371" s="106"/>
      <c r="C371" s="109"/>
      <c r="D371" s="109"/>
      <c r="E371" s="487"/>
      <c r="F371" s="109"/>
      <c r="G371" s="488"/>
      <c r="H371" s="109"/>
    </row>
    <row r="372" spans="1:8">
      <c r="A372" s="106"/>
      <c r="B372" s="106"/>
      <c r="C372" s="109"/>
      <c r="D372" s="109"/>
      <c r="E372" s="487"/>
      <c r="F372" s="109"/>
      <c r="G372" s="488"/>
      <c r="H372" s="109"/>
    </row>
    <row r="373" spans="1:8">
      <c r="A373" s="106"/>
      <c r="B373" s="106"/>
      <c r="C373" s="109"/>
      <c r="D373" s="109"/>
      <c r="E373" s="487"/>
      <c r="F373" s="109"/>
      <c r="G373" s="488"/>
      <c r="H373" s="109"/>
    </row>
    <row r="374" spans="1:8">
      <c r="A374" s="106"/>
      <c r="B374" s="106"/>
      <c r="C374" s="109"/>
      <c r="D374" s="109"/>
      <c r="E374" s="487"/>
      <c r="F374" s="109"/>
      <c r="G374" s="488"/>
      <c r="H374" s="109"/>
    </row>
    <row r="375" spans="1:8">
      <c r="A375" s="106"/>
      <c r="B375" s="106"/>
      <c r="C375" s="109"/>
      <c r="D375" s="109"/>
      <c r="E375" s="487"/>
      <c r="F375" s="109"/>
      <c r="G375" s="488"/>
      <c r="H375" s="109"/>
    </row>
    <row r="376" spans="1:8">
      <c r="A376" s="106"/>
      <c r="B376" s="106"/>
      <c r="C376" s="109"/>
      <c r="D376" s="109"/>
      <c r="E376" s="487"/>
      <c r="F376" s="109"/>
      <c r="G376" s="488"/>
      <c r="H376" s="109"/>
    </row>
    <row r="377" spans="1:8">
      <c r="A377" s="106"/>
      <c r="B377" s="106"/>
      <c r="C377" s="109"/>
      <c r="D377" s="109"/>
      <c r="E377" s="487"/>
      <c r="F377" s="109"/>
      <c r="G377" s="488"/>
      <c r="H377" s="109"/>
    </row>
    <row r="378" spans="1:8">
      <c r="A378" s="106"/>
      <c r="B378" s="106"/>
      <c r="C378" s="109"/>
      <c r="D378" s="109"/>
      <c r="E378" s="487"/>
      <c r="F378" s="109"/>
      <c r="G378" s="488"/>
      <c r="H378" s="109"/>
    </row>
    <row r="379" spans="1:8">
      <c r="A379" s="106"/>
      <c r="B379" s="106"/>
      <c r="C379" s="109"/>
      <c r="D379" s="109"/>
      <c r="E379" s="487"/>
      <c r="F379" s="109"/>
      <c r="G379" s="488"/>
      <c r="H379" s="109"/>
    </row>
    <row r="380" spans="1:8">
      <c r="A380" s="106"/>
      <c r="B380" s="106"/>
      <c r="C380" s="109"/>
      <c r="D380" s="109"/>
      <c r="E380" s="487"/>
      <c r="F380" s="109"/>
      <c r="G380" s="488"/>
      <c r="H380" s="109"/>
    </row>
    <row r="381" spans="1:8">
      <c r="A381" s="106"/>
      <c r="B381" s="106"/>
      <c r="C381" s="109"/>
      <c r="D381" s="109"/>
      <c r="E381" s="487"/>
      <c r="F381" s="109"/>
      <c r="G381" s="488"/>
      <c r="H381" s="109"/>
    </row>
    <row r="382" spans="1:8">
      <c r="A382" s="106"/>
      <c r="B382" s="106"/>
      <c r="C382" s="109"/>
      <c r="D382" s="109"/>
      <c r="E382" s="487"/>
      <c r="F382" s="109"/>
      <c r="G382" s="488"/>
      <c r="H382" s="109"/>
    </row>
    <row r="383" spans="1:8">
      <c r="A383" s="106"/>
      <c r="B383" s="106"/>
      <c r="C383" s="109"/>
      <c r="D383" s="109"/>
      <c r="E383" s="487"/>
      <c r="F383" s="109"/>
      <c r="G383" s="488"/>
      <c r="H383" s="109"/>
    </row>
    <row r="384" spans="1:8">
      <c r="A384" s="106"/>
      <c r="B384" s="106"/>
      <c r="C384" s="109"/>
      <c r="D384" s="109"/>
      <c r="E384" s="487"/>
      <c r="F384" s="109"/>
      <c r="G384" s="488"/>
      <c r="H384" s="109"/>
    </row>
    <row r="385" spans="1:8">
      <c r="A385" s="106"/>
      <c r="B385" s="106"/>
      <c r="C385" s="109"/>
      <c r="D385" s="109"/>
      <c r="E385" s="487"/>
      <c r="F385" s="109"/>
      <c r="G385" s="488"/>
      <c r="H385" s="109"/>
    </row>
    <row r="386" spans="1:8">
      <c r="A386" s="106"/>
      <c r="B386" s="106"/>
      <c r="C386" s="109"/>
      <c r="D386" s="109"/>
      <c r="E386" s="487"/>
      <c r="F386" s="109"/>
      <c r="G386" s="488"/>
      <c r="H386" s="109"/>
    </row>
    <row r="387" spans="1:8">
      <c r="A387" s="106"/>
      <c r="B387" s="106"/>
      <c r="C387" s="109"/>
      <c r="D387" s="109"/>
      <c r="E387" s="487"/>
      <c r="F387" s="109"/>
      <c r="G387" s="488"/>
      <c r="H387" s="109"/>
    </row>
    <row r="388" spans="1:8">
      <c r="A388" s="106"/>
      <c r="B388" s="106"/>
      <c r="C388" s="109"/>
      <c r="D388" s="109"/>
      <c r="E388" s="487"/>
      <c r="F388" s="109"/>
      <c r="G388" s="488"/>
      <c r="H388" s="109"/>
    </row>
    <row r="389" spans="1:8">
      <c r="A389" s="106"/>
      <c r="B389" s="106"/>
      <c r="C389" s="109"/>
      <c r="D389" s="109"/>
      <c r="E389" s="487"/>
      <c r="F389" s="109"/>
      <c r="G389" s="488"/>
      <c r="H389" s="109"/>
    </row>
    <row r="390" spans="1:8">
      <c r="A390" s="106"/>
      <c r="B390" s="106"/>
      <c r="C390" s="109"/>
      <c r="D390" s="109"/>
      <c r="E390" s="487"/>
      <c r="F390" s="109"/>
      <c r="G390" s="488"/>
      <c r="H390" s="109"/>
    </row>
    <row r="391" spans="1:8">
      <c r="A391" s="106"/>
      <c r="B391" s="106"/>
      <c r="C391" s="109"/>
      <c r="D391" s="109"/>
      <c r="E391" s="487"/>
      <c r="F391" s="109"/>
      <c r="G391" s="488"/>
      <c r="H391" s="109"/>
    </row>
    <row r="392" spans="1:8">
      <c r="A392" s="106"/>
      <c r="B392" s="106"/>
      <c r="C392" s="109"/>
      <c r="D392" s="109"/>
      <c r="E392" s="487"/>
      <c r="F392" s="109"/>
      <c r="G392" s="488"/>
      <c r="H392" s="109"/>
    </row>
    <row r="393" spans="1:8">
      <c r="A393" s="106"/>
      <c r="B393" s="106"/>
      <c r="C393" s="109"/>
      <c r="D393" s="109"/>
      <c r="E393" s="487"/>
      <c r="F393" s="109"/>
      <c r="G393" s="488"/>
      <c r="H393" s="109"/>
    </row>
    <row r="394" spans="1:8">
      <c r="A394" s="106"/>
      <c r="B394" s="106"/>
      <c r="C394" s="109"/>
      <c r="D394" s="109"/>
      <c r="E394" s="487"/>
      <c r="F394" s="109"/>
      <c r="G394" s="488"/>
      <c r="H394" s="109"/>
    </row>
    <row r="395" spans="1:8">
      <c r="A395" s="106"/>
      <c r="B395" s="106"/>
      <c r="C395" s="109"/>
      <c r="D395" s="109"/>
      <c r="E395" s="487"/>
      <c r="F395" s="109"/>
      <c r="G395" s="488"/>
      <c r="H395" s="109"/>
    </row>
    <row r="396" spans="1:8">
      <c r="A396" s="106"/>
      <c r="B396" s="106"/>
      <c r="C396" s="109"/>
      <c r="D396" s="109"/>
      <c r="E396" s="487"/>
      <c r="F396" s="109"/>
      <c r="G396" s="488"/>
      <c r="H396" s="109"/>
    </row>
    <row r="397" spans="1:8">
      <c r="A397" s="106"/>
      <c r="B397" s="106"/>
      <c r="C397" s="109"/>
      <c r="D397" s="109"/>
      <c r="E397" s="487"/>
      <c r="F397" s="109"/>
      <c r="G397" s="488"/>
      <c r="H397" s="109"/>
    </row>
    <row r="398" spans="1:8">
      <c r="A398" s="106"/>
      <c r="B398" s="106"/>
      <c r="C398" s="109"/>
      <c r="D398" s="109"/>
      <c r="E398" s="487"/>
      <c r="F398" s="109"/>
      <c r="G398" s="488"/>
      <c r="H398" s="109"/>
    </row>
    <row r="399" spans="1:8">
      <c r="A399" s="106"/>
      <c r="B399" s="106"/>
      <c r="C399" s="109"/>
      <c r="D399" s="109"/>
      <c r="E399" s="487"/>
      <c r="F399" s="109"/>
      <c r="G399" s="488"/>
      <c r="H399" s="109"/>
    </row>
    <row r="400" spans="1:8">
      <c r="A400" s="106"/>
      <c r="B400" s="106"/>
      <c r="C400" s="109"/>
      <c r="D400" s="109"/>
      <c r="E400" s="487"/>
      <c r="F400" s="109"/>
      <c r="G400" s="488"/>
      <c r="H400" s="109"/>
    </row>
    <row r="401" spans="1:8">
      <c r="A401" s="106"/>
      <c r="B401" s="106"/>
      <c r="C401" s="109"/>
      <c r="D401" s="109"/>
      <c r="E401" s="487"/>
      <c r="F401" s="109"/>
      <c r="G401" s="488"/>
      <c r="H401" s="109"/>
    </row>
    <row r="402" spans="1:8">
      <c r="A402" s="106"/>
      <c r="B402" s="106"/>
      <c r="C402" s="109"/>
      <c r="D402" s="109"/>
      <c r="E402" s="487"/>
      <c r="F402" s="109"/>
      <c r="G402" s="488"/>
      <c r="H402" s="109"/>
    </row>
    <row r="403" spans="1:8">
      <c r="A403" s="106"/>
      <c r="B403" s="106"/>
      <c r="C403" s="109"/>
      <c r="D403" s="109"/>
      <c r="E403" s="487"/>
      <c r="F403" s="109"/>
      <c r="G403" s="488"/>
      <c r="H403" s="109"/>
    </row>
    <row r="404" spans="1:8">
      <c r="A404" s="106"/>
      <c r="B404" s="106"/>
      <c r="C404" s="109"/>
      <c r="D404" s="109"/>
      <c r="E404" s="487"/>
      <c r="F404" s="109"/>
      <c r="G404" s="488"/>
      <c r="H404" s="109"/>
    </row>
    <row r="405" spans="1:8">
      <c r="A405" s="106"/>
      <c r="B405" s="106"/>
      <c r="C405" s="109"/>
      <c r="D405" s="109"/>
      <c r="E405" s="487"/>
      <c r="F405" s="109"/>
      <c r="G405" s="488"/>
      <c r="H405" s="109"/>
    </row>
    <row r="406" spans="1:8">
      <c r="A406" s="106"/>
      <c r="B406" s="106"/>
      <c r="C406" s="109"/>
      <c r="D406" s="109"/>
      <c r="E406" s="487"/>
      <c r="F406" s="109"/>
      <c r="G406" s="488"/>
      <c r="H406" s="109"/>
    </row>
    <row r="407" spans="1:8">
      <c r="A407" s="106"/>
      <c r="B407" s="106"/>
      <c r="C407" s="109"/>
      <c r="D407" s="109"/>
      <c r="E407" s="487"/>
      <c r="F407" s="109"/>
      <c r="G407" s="488"/>
      <c r="H407" s="109"/>
    </row>
    <row r="408" spans="1:8">
      <c r="A408" s="106"/>
      <c r="B408" s="106"/>
      <c r="C408" s="109"/>
      <c r="D408" s="109"/>
      <c r="E408" s="487"/>
      <c r="F408" s="109"/>
      <c r="G408" s="488"/>
      <c r="H408" s="109"/>
    </row>
    <row r="409" spans="1:8">
      <c r="A409" s="106"/>
      <c r="B409" s="106"/>
      <c r="C409" s="109"/>
      <c r="D409" s="109"/>
      <c r="E409" s="487"/>
      <c r="F409" s="109"/>
      <c r="G409" s="488"/>
      <c r="H409" s="109"/>
    </row>
    <row r="410" spans="1:8">
      <c r="A410" s="106"/>
      <c r="B410" s="106"/>
      <c r="C410" s="109"/>
      <c r="D410" s="109"/>
      <c r="E410" s="487"/>
      <c r="F410" s="109"/>
      <c r="G410" s="488"/>
      <c r="H410" s="109"/>
    </row>
    <row r="411" spans="1:8">
      <c r="A411" s="106"/>
      <c r="B411" s="106"/>
      <c r="C411" s="109"/>
      <c r="D411" s="109"/>
      <c r="E411" s="487"/>
      <c r="F411" s="109"/>
      <c r="G411" s="488"/>
      <c r="H411" s="109"/>
    </row>
    <row r="412" spans="1:8">
      <c r="A412" s="106"/>
      <c r="B412" s="106"/>
      <c r="C412" s="109"/>
      <c r="D412" s="109"/>
      <c r="E412" s="487"/>
      <c r="F412" s="109"/>
      <c r="G412" s="488"/>
      <c r="H412" s="109"/>
    </row>
    <row r="413" spans="1:8">
      <c r="A413" s="106"/>
      <c r="B413" s="106"/>
      <c r="C413" s="109"/>
      <c r="D413" s="109"/>
      <c r="E413" s="487"/>
      <c r="F413" s="109"/>
      <c r="G413" s="488"/>
      <c r="H413" s="109"/>
    </row>
    <row r="414" spans="1:8">
      <c r="A414" s="106"/>
      <c r="B414" s="106"/>
      <c r="C414" s="109"/>
      <c r="D414" s="109"/>
      <c r="E414" s="487"/>
      <c r="F414" s="109"/>
      <c r="G414" s="488"/>
      <c r="H414" s="109"/>
    </row>
    <row r="415" spans="1:8">
      <c r="A415" s="106"/>
      <c r="B415" s="106"/>
      <c r="C415" s="109"/>
      <c r="D415" s="109"/>
      <c r="E415" s="487"/>
      <c r="F415" s="109"/>
      <c r="G415" s="488"/>
      <c r="H415" s="109"/>
    </row>
    <row r="416" spans="1:8">
      <c r="A416" s="106"/>
      <c r="B416" s="106"/>
      <c r="C416" s="109"/>
      <c r="D416" s="109"/>
      <c r="E416" s="487"/>
      <c r="F416" s="109"/>
      <c r="G416" s="488"/>
      <c r="H416" s="109"/>
    </row>
    <row r="417" spans="1:8">
      <c r="A417" s="106"/>
      <c r="B417" s="106"/>
      <c r="C417" s="109"/>
      <c r="D417" s="109"/>
      <c r="E417" s="487"/>
      <c r="F417" s="109"/>
      <c r="G417" s="488"/>
      <c r="H417" s="109"/>
    </row>
    <row r="418" spans="1:8">
      <c r="A418" s="106"/>
      <c r="B418" s="106"/>
      <c r="C418" s="109"/>
      <c r="D418" s="109"/>
      <c r="E418" s="487"/>
      <c r="F418" s="109"/>
      <c r="G418" s="488"/>
      <c r="H418" s="109"/>
    </row>
    <row r="419" spans="1:8">
      <c r="A419" s="106"/>
      <c r="B419" s="106"/>
      <c r="C419" s="109"/>
      <c r="D419" s="109"/>
      <c r="E419" s="487"/>
      <c r="F419" s="109"/>
      <c r="G419" s="488"/>
      <c r="H419" s="109"/>
    </row>
    <row r="420" spans="1:8">
      <c r="A420" s="106"/>
      <c r="B420" s="106"/>
      <c r="C420" s="109"/>
      <c r="D420" s="109"/>
      <c r="E420" s="487"/>
      <c r="F420" s="109"/>
      <c r="G420" s="488"/>
      <c r="H420" s="109"/>
    </row>
    <row r="421" spans="1:8">
      <c r="A421" s="106"/>
      <c r="B421" s="106"/>
      <c r="C421" s="109"/>
      <c r="D421" s="109"/>
      <c r="E421" s="487"/>
      <c r="F421" s="109"/>
      <c r="G421" s="488"/>
      <c r="H421" s="109"/>
    </row>
    <row r="422" spans="1:8">
      <c r="A422" s="106"/>
      <c r="B422" s="106"/>
      <c r="C422" s="109"/>
      <c r="D422" s="109"/>
      <c r="E422" s="487"/>
      <c r="F422" s="109"/>
      <c r="G422" s="488"/>
      <c r="H422" s="109"/>
    </row>
    <row r="423" spans="1:8">
      <c r="A423" s="106"/>
      <c r="B423" s="106"/>
      <c r="C423" s="109"/>
      <c r="D423" s="109"/>
      <c r="E423" s="487"/>
      <c r="F423" s="109"/>
      <c r="G423" s="488"/>
      <c r="H423" s="109"/>
    </row>
    <row r="424" spans="1:8">
      <c r="A424" s="106"/>
      <c r="B424" s="106"/>
      <c r="C424" s="109"/>
      <c r="D424" s="109"/>
      <c r="E424" s="487"/>
      <c r="F424" s="109"/>
      <c r="G424" s="488"/>
      <c r="H424" s="109"/>
    </row>
    <row r="425" spans="1:8">
      <c r="A425" s="106"/>
      <c r="B425" s="106"/>
      <c r="C425" s="109"/>
      <c r="D425" s="109"/>
      <c r="E425" s="487"/>
      <c r="F425" s="109"/>
      <c r="G425" s="488"/>
      <c r="H425" s="109"/>
    </row>
    <row r="426" spans="1:8">
      <c r="A426" s="106"/>
      <c r="B426" s="106"/>
      <c r="C426" s="109"/>
      <c r="D426" s="109"/>
      <c r="E426" s="487"/>
      <c r="F426" s="109"/>
      <c r="G426" s="488"/>
      <c r="H426" s="109"/>
    </row>
    <row r="427" spans="1:8">
      <c r="A427" s="106"/>
      <c r="B427" s="106"/>
      <c r="C427" s="109"/>
      <c r="D427" s="109"/>
      <c r="E427" s="487"/>
      <c r="F427" s="109"/>
      <c r="G427" s="488"/>
      <c r="H427" s="109"/>
    </row>
    <row r="428" spans="1:8">
      <c r="A428" s="106"/>
      <c r="B428" s="106"/>
      <c r="C428" s="109"/>
      <c r="D428" s="109"/>
      <c r="E428" s="487"/>
      <c r="F428" s="109"/>
      <c r="G428" s="488"/>
      <c r="H428" s="109"/>
    </row>
    <row r="429" spans="1:8">
      <c r="A429" s="106"/>
      <c r="B429" s="106"/>
      <c r="C429" s="109"/>
      <c r="D429" s="109"/>
      <c r="E429" s="487"/>
      <c r="F429" s="109"/>
      <c r="G429" s="488"/>
      <c r="H429" s="109"/>
    </row>
    <row r="430" spans="1:8">
      <c r="A430" s="106"/>
      <c r="B430" s="106"/>
      <c r="C430" s="109"/>
      <c r="D430" s="109"/>
      <c r="E430" s="487"/>
      <c r="F430" s="109"/>
      <c r="G430" s="488"/>
      <c r="H430" s="109"/>
    </row>
    <row r="431" spans="1:8">
      <c r="A431" s="106"/>
      <c r="B431" s="106"/>
      <c r="C431" s="109"/>
      <c r="D431" s="109"/>
      <c r="E431" s="487"/>
      <c r="F431" s="109"/>
      <c r="G431" s="488"/>
      <c r="H431" s="109"/>
    </row>
    <row r="432" spans="1:8">
      <c r="A432" s="106"/>
      <c r="B432" s="106"/>
      <c r="C432" s="109"/>
      <c r="D432" s="109"/>
      <c r="E432" s="487"/>
      <c r="F432" s="109"/>
      <c r="G432" s="488"/>
      <c r="H432" s="109"/>
    </row>
    <row r="433" spans="1:8">
      <c r="A433" s="106"/>
      <c r="B433" s="106"/>
      <c r="C433" s="109"/>
      <c r="D433" s="109"/>
      <c r="E433" s="487"/>
      <c r="F433" s="109"/>
      <c r="G433" s="488"/>
      <c r="H433" s="109"/>
    </row>
    <row r="434" spans="1:8">
      <c r="A434" s="106"/>
      <c r="B434" s="106"/>
      <c r="C434" s="109"/>
      <c r="D434" s="109"/>
      <c r="E434" s="487"/>
      <c r="F434" s="109"/>
      <c r="G434" s="488"/>
      <c r="H434" s="109"/>
    </row>
    <row r="435" spans="1:8">
      <c r="A435" s="106"/>
      <c r="B435" s="106"/>
      <c r="C435" s="109"/>
      <c r="D435" s="109"/>
      <c r="E435" s="487"/>
      <c r="F435" s="109"/>
      <c r="G435" s="488"/>
      <c r="H435" s="109"/>
    </row>
    <row r="436" spans="1:8">
      <c r="A436" s="106"/>
      <c r="B436" s="106"/>
      <c r="C436" s="109"/>
      <c r="D436" s="109"/>
      <c r="E436" s="487"/>
      <c r="F436" s="109"/>
      <c r="G436" s="488"/>
      <c r="H436" s="109"/>
    </row>
    <row r="437" spans="1:8">
      <c r="A437" s="106"/>
      <c r="B437" s="106"/>
      <c r="C437" s="109"/>
      <c r="D437" s="109"/>
      <c r="E437" s="487"/>
      <c r="F437" s="109"/>
      <c r="G437" s="488"/>
      <c r="H437" s="109"/>
    </row>
    <row r="438" spans="1:8">
      <c r="A438" s="106"/>
      <c r="B438" s="106"/>
      <c r="C438" s="109"/>
      <c r="D438" s="109"/>
      <c r="E438" s="487"/>
      <c r="F438" s="109"/>
      <c r="G438" s="488"/>
      <c r="H438" s="109"/>
    </row>
    <row r="439" spans="1:8">
      <c r="A439" s="106"/>
      <c r="B439" s="106"/>
      <c r="C439" s="109"/>
      <c r="D439" s="109"/>
      <c r="E439" s="487"/>
      <c r="F439" s="109"/>
      <c r="G439" s="488"/>
      <c r="H439" s="109"/>
    </row>
    <row r="440" spans="1:8">
      <c r="A440" s="106"/>
      <c r="B440" s="106"/>
      <c r="C440" s="109"/>
      <c r="D440" s="109"/>
      <c r="E440" s="487"/>
      <c r="F440" s="109"/>
      <c r="G440" s="488"/>
      <c r="H440" s="109"/>
    </row>
    <row r="441" spans="1:8">
      <c r="A441" s="106"/>
      <c r="B441" s="106"/>
      <c r="C441" s="109"/>
      <c r="D441" s="109"/>
      <c r="E441" s="487"/>
      <c r="F441" s="109"/>
      <c r="G441" s="488"/>
      <c r="H441" s="109"/>
    </row>
    <row r="442" spans="1:8">
      <c r="A442" s="106"/>
      <c r="B442" s="106"/>
      <c r="C442" s="109"/>
      <c r="D442" s="109"/>
      <c r="E442" s="487"/>
      <c r="F442" s="109"/>
      <c r="G442" s="488"/>
      <c r="H442" s="109"/>
    </row>
    <row r="443" spans="1:8">
      <c r="A443" s="106"/>
      <c r="B443" s="106"/>
      <c r="C443" s="109"/>
      <c r="D443" s="109"/>
      <c r="E443" s="487"/>
      <c r="F443" s="109"/>
      <c r="G443" s="488"/>
      <c r="H443" s="109"/>
    </row>
    <row r="444" spans="1:8">
      <c r="A444" s="106"/>
      <c r="B444" s="106"/>
      <c r="C444" s="109"/>
      <c r="D444" s="109"/>
      <c r="E444" s="487"/>
      <c r="F444" s="109"/>
      <c r="G444" s="488"/>
      <c r="H444" s="109"/>
    </row>
    <row r="445" spans="1:8">
      <c r="A445" s="106"/>
      <c r="B445" s="106"/>
      <c r="C445" s="109"/>
      <c r="D445" s="109"/>
      <c r="E445" s="487"/>
      <c r="F445" s="109"/>
      <c r="G445" s="488"/>
      <c r="H445" s="109"/>
    </row>
    <row r="446" spans="1:8">
      <c r="A446" s="106"/>
      <c r="B446" s="106"/>
      <c r="C446" s="109"/>
      <c r="D446" s="109"/>
      <c r="E446" s="487"/>
      <c r="F446" s="109"/>
      <c r="G446" s="488"/>
      <c r="H446" s="109"/>
    </row>
    <row r="447" spans="1:8">
      <c r="A447" s="106"/>
      <c r="B447" s="106"/>
      <c r="C447" s="109"/>
      <c r="D447" s="109"/>
      <c r="E447" s="487"/>
      <c r="F447" s="109"/>
      <c r="G447" s="488"/>
      <c r="H447" s="109"/>
    </row>
    <row r="448" spans="1:8">
      <c r="A448" s="106"/>
      <c r="B448" s="106"/>
      <c r="C448" s="109"/>
      <c r="D448" s="109"/>
      <c r="E448" s="487"/>
      <c r="F448" s="109"/>
      <c r="G448" s="488"/>
      <c r="H448" s="109"/>
    </row>
    <row r="449" spans="1:8">
      <c r="A449" s="106"/>
      <c r="B449" s="106"/>
      <c r="C449" s="109"/>
      <c r="D449" s="109"/>
      <c r="E449" s="487"/>
      <c r="F449" s="109"/>
      <c r="G449" s="488"/>
      <c r="H449" s="109"/>
    </row>
    <row r="450" spans="1:8">
      <c r="A450" s="106"/>
      <c r="B450" s="106"/>
      <c r="C450" s="109"/>
      <c r="D450" s="109"/>
      <c r="E450" s="487"/>
      <c r="F450" s="109"/>
      <c r="G450" s="488"/>
      <c r="H450" s="109"/>
    </row>
    <row r="451" spans="1:8">
      <c r="A451" s="106"/>
      <c r="B451" s="106"/>
      <c r="C451" s="109"/>
      <c r="D451" s="109"/>
      <c r="E451" s="487"/>
      <c r="F451" s="109"/>
      <c r="G451" s="488"/>
      <c r="H451" s="109"/>
    </row>
    <row r="452" spans="1:8">
      <c r="A452" s="106"/>
      <c r="B452" s="106"/>
      <c r="C452" s="109"/>
      <c r="D452" s="109"/>
      <c r="E452" s="487"/>
      <c r="F452" s="109"/>
      <c r="G452" s="488"/>
      <c r="H452" s="109"/>
    </row>
    <row r="453" spans="1:8">
      <c r="A453" s="106"/>
      <c r="B453" s="106"/>
      <c r="C453" s="109"/>
      <c r="D453" s="109"/>
      <c r="E453" s="487"/>
      <c r="F453" s="109"/>
      <c r="G453" s="488"/>
      <c r="H453" s="109"/>
    </row>
    <row r="454" spans="1:8">
      <c r="A454" s="106"/>
      <c r="B454" s="106"/>
      <c r="C454" s="109"/>
      <c r="D454" s="109"/>
      <c r="E454" s="487"/>
      <c r="F454" s="109"/>
      <c r="G454" s="488"/>
      <c r="H454" s="109"/>
    </row>
    <row r="455" spans="1:8">
      <c r="A455" s="106"/>
      <c r="B455" s="106"/>
      <c r="C455" s="109"/>
      <c r="D455" s="109"/>
      <c r="E455" s="487"/>
      <c r="F455" s="109"/>
      <c r="G455" s="488"/>
      <c r="H455" s="109"/>
    </row>
    <row r="456" spans="1:8">
      <c r="A456" s="106"/>
      <c r="B456" s="106"/>
      <c r="C456" s="109"/>
      <c r="D456" s="109"/>
      <c r="E456" s="487"/>
      <c r="F456" s="109"/>
      <c r="G456" s="488"/>
      <c r="H456" s="109"/>
    </row>
    <row r="457" spans="1:8">
      <c r="A457" s="106"/>
      <c r="B457" s="106"/>
      <c r="C457" s="109"/>
      <c r="D457" s="109"/>
      <c r="E457" s="487"/>
      <c r="F457" s="109"/>
      <c r="G457" s="488"/>
      <c r="H457" s="109"/>
    </row>
    <row r="458" spans="1:8">
      <c r="A458" s="106"/>
      <c r="B458" s="106"/>
      <c r="C458" s="109"/>
      <c r="D458" s="109"/>
      <c r="E458" s="487"/>
      <c r="F458" s="109"/>
      <c r="G458" s="488"/>
      <c r="H458" s="109"/>
    </row>
    <row r="459" spans="1:8">
      <c r="A459" s="106"/>
      <c r="B459" s="106"/>
      <c r="C459" s="109"/>
      <c r="D459" s="109"/>
      <c r="E459" s="487"/>
      <c r="F459" s="109"/>
      <c r="G459" s="488"/>
      <c r="H459" s="109"/>
    </row>
    <row r="460" spans="1:8">
      <c r="A460" s="106"/>
      <c r="B460" s="106"/>
      <c r="C460" s="109"/>
      <c r="D460" s="109"/>
      <c r="E460" s="487"/>
      <c r="F460" s="109"/>
      <c r="G460" s="488"/>
      <c r="H460" s="109"/>
    </row>
    <row r="461" spans="1:8">
      <c r="A461" s="106"/>
      <c r="B461" s="106"/>
      <c r="C461" s="109"/>
      <c r="D461" s="109"/>
      <c r="E461" s="487"/>
      <c r="F461" s="109"/>
      <c r="G461" s="488"/>
      <c r="H461" s="109"/>
    </row>
    <row r="462" spans="1:8">
      <c r="A462" s="106"/>
      <c r="B462" s="106"/>
      <c r="C462" s="109"/>
      <c r="D462" s="109"/>
      <c r="E462" s="487"/>
      <c r="F462" s="109"/>
      <c r="G462" s="488"/>
      <c r="H462" s="109"/>
    </row>
    <row r="463" spans="1:8">
      <c r="A463" s="106"/>
      <c r="B463" s="106"/>
      <c r="C463" s="109"/>
      <c r="D463" s="109"/>
      <c r="E463" s="487"/>
      <c r="F463" s="109"/>
      <c r="G463" s="488"/>
      <c r="H463" s="109"/>
    </row>
    <row r="464" spans="1:8">
      <c r="A464" s="106"/>
      <c r="B464" s="106"/>
      <c r="C464" s="109"/>
      <c r="D464" s="109"/>
      <c r="E464" s="487"/>
      <c r="F464" s="109"/>
      <c r="G464" s="488"/>
      <c r="H464" s="109"/>
    </row>
    <row r="465" spans="1:8">
      <c r="A465" s="106"/>
      <c r="B465" s="106"/>
      <c r="C465" s="109"/>
      <c r="D465" s="109"/>
      <c r="E465" s="487"/>
      <c r="F465" s="109"/>
      <c r="G465" s="488"/>
      <c r="H465" s="109"/>
    </row>
    <row r="466" spans="1:8">
      <c r="A466" s="106"/>
      <c r="B466" s="106"/>
      <c r="C466" s="109"/>
      <c r="D466" s="109"/>
      <c r="E466" s="487"/>
      <c r="F466" s="109"/>
      <c r="G466" s="488"/>
      <c r="H466" s="109"/>
    </row>
    <row r="467" spans="1:8">
      <c r="A467" s="106"/>
      <c r="B467" s="106"/>
      <c r="C467" s="109"/>
      <c r="D467" s="109"/>
      <c r="E467" s="487"/>
      <c r="F467" s="109"/>
      <c r="G467" s="488"/>
      <c r="H467" s="109"/>
    </row>
    <row r="468" spans="1:8">
      <c r="A468" s="106"/>
      <c r="B468" s="106"/>
      <c r="C468" s="109"/>
      <c r="D468" s="109"/>
      <c r="E468" s="487"/>
      <c r="F468" s="109"/>
      <c r="G468" s="488"/>
      <c r="H468" s="109"/>
    </row>
    <row r="469" spans="1:8">
      <c r="A469" s="106"/>
      <c r="B469" s="106"/>
      <c r="C469" s="109"/>
      <c r="D469" s="109"/>
      <c r="E469" s="487"/>
      <c r="F469" s="109"/>
      <c r="G469" s="488"/>
      <c r="H469" s="109"/>
    </row>
    <row r="470" spans="1:8">
      <c r="A470" s="106"/>
      <c r="B470" s="106"/>
      <c r="C470" s="109"/>
      <c r="D470" s="109"/>
      <c r="E470" s="487"/>
      <c r="F470" s="109"/>
      <c r="G470" s="488"/>
      <c r="H470" s="109"/>
    </row>
    <row r="471" spans="1:8">
      <c r="A471" s="106"/>
      <c r="B471" s="106"/>
      <c r="C471" s="109"/>
      <c r="D471" s="109"/>
      <c r="E471" s="487"/>
      <c r="F471" s="109"/>
      <c r="G471" s="488"/>
      <c r="H471" s="109"/>
    </row>
    <row r="472" spans="1:8">
      <c r="A472" s="106"/>
      <c r="B472" s="106"/>
      <c r="C472" s="109"/>
      <c r="D472" s="109"/>
      <c r="E472" s="487"/>
      <c r="F472" s="109"/>
      <c r="G472" s="488"/>
      <c r="H472" s="109"/>
    </row>
    <row r="473" spans="1:8">
      <c r="A473" s="106"/>
      <c r="B473" s="106"/>
      <c r="C473" s="109"/>
      <c r="D473" s="109"/>
      <c r="E473" s="487"/>
      <c r="F473" s="109"/>
      <c r="G473" s="488"/>
      <c r="H473" s="109"/>
    </row>
    <row r="474" spans="1:8">
      <c r="A474" s="106"/>
      <c r="B474" s="106"/>
      <c r="C474" s="109"/>
      <c r="D474" s="109"/>
      <c r="E474" s="487"/>
      <c r="F474" s="109"/>
      <c r="G474" s="488"/>
      <c r="H474" s="109"/>
    </row>
    <row r="475" spans="1:8">
      <c r="A475" s="106"/>
      <c r="B475" s="106"/>
      <c r="C475" s="109"/>
      <c r="D475" s="109"/>
      <c r="E475" s="487"/>
      <c r="F475" s="109"/>
      <c r="G475" s="488"/>
      <c r="H475" s="109"/>
    </row>
    <row r="476" spans="1:8">
      <c r="A476" s="106"/>
      <c r="B476" s="106"/>
      <c r="C476" s="109"/>
      <c r="D476" s="109"/>
      <c r="E476" s="487"/>
      <c r="F476" s="109"/>
      <c r="G476" s="488"/>
      <c r="H476" s="109"/>
    </row>
    <row r="477" spans="1:8">
      <c r="A477" s="106"/>
      <c r="B477" s="106"/>
      <c r="C477" s="109"/>
      <c r="D477" s="109"/>
      <c r="E477" s="487"/>
      <c r="F477" s="109"/>
      <c r="G477" s="488"/>
      <c r="H477" s="109"/>
    </row>
    <row r="478" spans="1:8">
      <c r="A478" s="106"/>
      <c r="B478" s="106"/>
      <c r="C478" s="109"/>
      <c r="D478" s="109"/>
      <c r="E478" s="487"/>
      <c r="F478" s="109"/>
      <c r="G478" s="488"/>
      <c r="H478" s="109"/>
    </row>
    <row r="479" spans="1:8">
      <c r="A479" s="106"/>
      <c r="B479" s="106"/>
      <c r="C479" s="109"/>
      <c r="D479" s="109"/>
      <c r="E479" s="487"/>
      <c r="F479" s="109"/>
      <c r="G479" s="488"/>
      <c r="H479" s="109"/>
    </row>
    <row r="480" spans="1:8">
      <c r="A480" s="106"/>
      <c r="B480" s="106"/>
      <c r="C480" s="109"/>
      <c r="D480" s="109"/>
      <c r="E480" s="487"/>
      <c r="F480" s="109"/>
      <c r="G480" s="488"/>
      <c r="H480" s="109"/>
    </row>
    <row r="481" spans="1:8">
      <c r="A481" s="106"/>
      <c r="B481" s="106"/>
      <c r="C481" s="109"/>
      <c r="D481" s="109"/>
      <c r="E481" s="487"/>
      <c r="F481" s="109"/>
      <c r="G481" s="488"/>
      <c r="H481" s="109"/>
    </row>
    <row r="482" spans="1:8">
      <c r="A482" s="106"/>
      <c r="B482" s="106"/>
      <c r="C482" s="109"/>
      <c r="D482" s="109"/>
      <c r="E482" s="487"/>
      <c r="F482" s="109"/>
      <c r="G482" s="488"/>
      <c r="H482" s="109"/>
    </row>
    <row r="483" spans="1:8">
      <c r="A483" s="106"/>
      <c r="B483" s="106"/>
      <c r="C483" s="109"/>
      <c r="D483" s="109"/>
      <c r="E483" s="487"/>
      <c r="F483" s="109"/>
      <c r="G483" s="488"/>
      <c r="H483" s="109"/>
    </row>
    <row r="484" spans="1:8">
      <c r="A484" s="106"/>
      <c r="B484" s="106"/>
      <c r="C484" s="109"/>
      <c r="D484" s="109"/>
      <c r="E484" s="487"/>
      <c r="F484" s="109"/>
      <c r="G484" s="488"/>
      <c r="H484" s="109"/>
    </row>
    <row r="485" spans="1:8">
      <c r="A485" s="106"/>
      <c r="B485" s="106"/>
      <c r="C485" s="109"/>
      <c r="D485" s="109"/>
      <c r="E485" s="487"/>
      <c r="F485" s="109"/>
      <c r="G485" s="488"/>
      <c r="H485" s="109"/>
    </row>
    <row r="486" spans="1:8">
      <c r="A486" s="106"/>
      <c r="B486" s="106"/>
      <c r="C486" s="109"/>
      <c r="D486" s="109"/>
      <c r="E486" s="487"/>
      <c r="F486" s="109"/>
      <c r="G486" s="488"/>
      <c r="H486" s="109"/>
    </row>
    <row r="487" spans="1:8">
      <c r="A487" s="106"/>
      <c r="B487" s="106"/>
      <c r="C487" s="109"/>
      <c r="D487" s="109"/>
      <c r="E487" s="487"/>
      <c r="F487" s="109"/>
      <c r="G487" s="488"/>
      <c r="H487" s="109"/>
    </row>
    <row r="488" spans="1:8">
      <c r="A488" s="106"/>
      <c r="B488" s="106"/>
      <c r="C488" s="109"/>
      <c r="D488" s="109"/>
      <c r="E488" s="487"/>
      <c r="F488" s="109"/>
      <c r="G488" s="488"/>
      <c r="H488" s="109"/>
    </row>
    <row r="489" spans="1:8">
      <c r="A489" s="106"/>
      <c r="B489" s="106"/>
      <c r="C489" s="109"/>
      <c r="D489" s="109"/>
      <c r="E489" s="487"/>
      <c r="F489" s="109"/>
      <c r="G489" s="488"/>
      <c r="H489" s="109"/>
    </row>
    <row r="490" spans="1:8">
      <c r="A490" s="106"/>
      <c r="B490" s="106"/>
      <c r="C490" s="109"/>
      <c r="D490" s="109"/>
      <c r="E490" s="487"/>
      <c r="F490" s="109"/>
      <c r="G490" s="488"/>
      <c r="H490" s="109"/>
    </row>
    <row r="491" spans="1:8">
      <c r="A491" s="106"/>
      <c r="B491" s="106"/>
      <c r="C491" s="109"/>
      <c r="D491" s="109"/>
      <c r="E491" s="487"/>
      <c r="F491" s="109"/>
      <c r="G491" s="488"/>
      <c r="H491" s="109"/>
    </row>
    <row r="492" spans="1:8">
      <c r="A492" s="106"/>
      <c r="B492" s="106"/>
      <c r="C492" s="109"/>
      <c r="D492" s="109"/>
      <c r="E492" s="487"/>
      <c r="F492" s="109"/>
      <c r="G492" s="488"/>
      <c r="H492" s="109"/>
    </row>
    <row r="493" spans="1:8">
      <c r="A493" s="106"/>
      <c r="B493" s="106"/>
      <c r="C493" s="109"/>
      <c r="D493" s="109"/>
      <c r="E493" s="487"/>
      <c r="F493" s="109"/>
      <c r="G493" s="488"/>
      <c r="H493" s="109"/>
    </row>
    <row r="494" spans="1:8">
      <c r="A494" s="106"/>
      <c r="B494" s="106"/>
      <c r="C494" s="109"/>
      <c r="D494" s="109"/>
      <c r="E494" s="487"/>
      <c r="F494" s="109"/>
      <c r="G494" s="488"/>
      <c r="H494" s="109"/>
    </row>
    <row r="495" spans="1:8">
      <c r="A495" s="106"/>
      <c r="B495" s="106"/>
      <c r="C495" s="109"/>
      <c r="D495" s="109"/>
      <c r="E495" s="487"/>
      <c r="F495" s="109"/>
      <c r="G495" s="488"/>
      <c r="H495" s="109"/>
    </row>
    <row r="496" spans="1:8">
      <c r="A496" s="106"/>
      <c r="B496" s="106"/>
      <c r="C496" s="109"/>
      <c r="D496" s="109"/>
      <c r="E496" s="487"/>
      <c r="F496" s="109"/>
      <c r="G496" s="488"/>
      <c r="H496" s="109"/>
    </row>
    <row r="497" spans="1:8">
      <c r="A497" s="106"/>
      <c r="B497" s="106"/>
      <c r="C497" s="109"/>
      <c r="D497" s="109"/>
      <c r="E497" s="487"/>
      <c r="F497" s="109"/>
      <c r="G497" s="488"/>
      <c r="H497" s="109"/>
    </row>
    <row r="498" spans="1:8">
      <c r="A498" s="106"/>
      <c r="B498" s="106"/>
      <c r="C498" s="109"/>
      <c r="D498" s="109"/>
      <c r="E498" s="487"/>
      <c r="F498" s="109"/>
      <c r="G498" s="488"/>
      <c r="H498" s="109"/>
    </row>
    <row r="499" spans="1:8">
      <c r="A499" s="106"/>
      <c r="B499" s="106"/>
      <c r="C499" s="109"/>
      <c r="D499" s="109"/>
      <c r="E499" s="487"/>
      <c r="F499" s="109"/>
      <c r="G499" s="488"/>
      <c r="H499" s="109"/>
    </row>
    <row r="500" spans="1:8">
      <c r="A500" s="106"/>
      <c r="B500" s="106"/>
      <c r="C500" s="109"/>
      <c r="D500" s="109"/>
      <c r="E500" s="487"/>
      <c r="F500" s="109"/>
      <c r="G500" s="488"/>
      <c r="H500" s="109"/>
    </row>
    <row r="501" spans="1:8">
      <c r="A501" s="106"/>
      <c r="B501" s="106"/>
      <c r="C501" s="109"/>
      <c r="D501" s="109"/>
      <c r="E501" s="487"/>
      <c r="F501" s="109"/>
      <c r="G501" s="488"/>
      <c r="H501" s="109"/>
    </row>
    <row r="502" spans="1:8">
      <c r="A502" s="106"/>
      <c r="B502" s="106"/>
      <c r="C502" s="109"/>
      <c r="D502" s="109"/>
      <c r="E502" s="487"/>
      <c r="F502" s="109"/>
      <c r="G502" s="488"/>
      <c r="H502" s="109"/>
    </row>
    <row r="503" spans="1:8">
      <c r="A503" s="106"/>
      <c r="B503" s="106"/>
      <c r="C503" s="109"/>
      <c r="D503" s="109"/>
      <c r="E503" s="487"/>
      <c r="F503" s="109"/>
      <c r="G503" s="488"/>
      <c r="H503" s="109"/>
    </row>
    <row r="504" spans="1:8">
      <c r="A504" s="106"/>
      <c r="B504" s="106"/>
      <c r="C504" s="109"/>
      <c r="D504" s="109"/>
      <c r="E504" s="487"/>
      <c r="F504" s="109"/>
      <c r="G504" s="488"/>
      <c r="H504" s="109"/>
    </row>
    <row r="505" spans="1:8">
      <c r="A505" s="106"/>
      <c r="B505" s="106"/>
      <c r="C505" s="109"/>
      <c r="D505" s="109"/>
      <c r="E505" s="487"/>
      <c r="F505" s="109"/>
      <c r="G505" s="488"/>
      <c r="H505" s="109"/>
    </row>
    <row r="506" spans="1:8">
      <c r="A506" s="106"/>
      <c r="B506" s="106"/>
      <c r="C506" s="109"/>
      <c r="D506" s="109"/>
      <c r="E506" s="487"/>
      <c r="F506" s="109"/>
      <c r="G506" s="488"/>
      <c r="H506" s="109"/>
    </row>
    <row r="507" spans="1:8">
      <c r="A507" s="106"/>
      <c r="B507" s="106"/>
      <c r="C507" s="109"/>
      <c r="D507" s="109"/>
      <c r="E507" s="487"/>
      <c r="F507" s="109"/>
      <c r="G507" s="488"/>
      <c r="H507" s="109"/>
    </row>
    <row r="508" spans="1:8">
      <c r="A508" s="106"/>
      <c r="B508" s="106"/>
      <c r="C508" s="109"/>
      <c r="D508" s="109"/>
      <c r="E508" s="487"/>
      <c r="F508" s="109"/>
      <c r="G508" s="488"/>
      <c r="H508" s="109"/>
    </row>
    <row r="509" spans="1:8">
      <c r="A509" s="106"/>
      <c r="B509" s="106"/>
      <c r="C509" s="109"/>
      <c r="D509" s="109"/>
      <c r="E509" s="487"/>
      <c r="F509" s="109"/>
      <c r="G509" s="488"/>
      <c r="H509" s="109"/>
    </row>
    <row r="510" spans="1:8">
      <c r="A510" s="106"/>
      <c r="B510" s="106"/>
      <c r="C510" s="109"/>
      <c r="D510" s="109"/>
      <c r="E510" s="487"/>
      <c r="F510" s="109"/>
      <c r="G510" s="488"/>
      <c r="H510" s="109"/>
    </row>
    <row r="511" spans="1:8">
      <c r="A511" s="106"/>
      <c r="B511" s="106"/>
      <c r="C511" s="109"/>
      <c r="D511" s="109"/>
      <c r="E511" s="487"/>
      <c r="F511" s="109"/>
      <c r="G511" s="488"/>
      <c r="H511" s="109"/>
    </row>
    <row r="512" spans="1:8">
      <c r="A512" s="106"/>
      <c r="B512" s="106"/>
      <c r="C512" s="109"/>
      <c r="D512" s="109"/>
      <c r="E512" s="487"/>
      <c r="F512" s="109"/>
      <c r="G512" s="488"/>
      <c r="H512" s="109"/>
    </row>
    <row r="513" spans="1:8">
      <c r="A513" s="106"/>
      <c r="B513" s="106"/>
      <c r="C513" s="109"/>
      <c r="D513" s="109"/>
      <c r="E513" s="487"/>
      <c r="F513" s="109"/>
      <c r="G513" s="488"/>
      <c r="H513" s="109"/>
    </row>
    <row r="514" spans="1:8">
      <c r="A514" s="106"/>
      <c r="B514" s="106"/>
      <c r="C514" s="109"/>
      <c r="D514" s="109"/>
      <c r="E514" s="487"/>
      <c r="F514" s="109"/>
      <c r="G514" s="488"/>
      <c r="H514" s="109"/>
    </row>
    <row r="515" spans="1:8">
      <c r="A515" s="106"/>
      <c r="B515" s="106"/>
      <c r="C515" s="109"/>
      <c r="D515" s="109"/>
      <c r="E515" s="487"/>
      <c r="F515" s="109"/>
      <c r="G515" s="488"/>
      <c r="H515" s="109"/>
    </row>
    <row r="516" spans="1:8">
      <c r="A516" s="106"/>
      <c r="B516" s="106"/>
      <c r="C516" s="109"/>
      <c r="D516" s="109"/>
      <c r="E516" s="487"/>
      <c r="F516" s="109"/>
      <c r="G516" s="488"/>
      <c r="H516" s="109"/>
    </row>
    <row r="517" spans="1:8">
      <c r="A517" s="106"/>
      <c r="B517" s="106"/>
      <c r="C517" s="109"/>
      <c r="D517" s="109"/>
      <c r="E517" s="487"/>
      <c r="F517" s="109"/>
      <c r="G517" s="488"/>
      <c r="H517" s="109"/>
    </row>
    <row r="518" spans="1:8">
      <c r="A518" s="106"/>
      <c r="B518" s="106"/>
      <c r="C518" s="109"/>
      <c r="D518" s="109"/>
      <c r="E518" s="487"/>
      <c r="F518" s="109"/>
      <c r="G518" s="488"/>
      <c r="H518" s="109"/>
    </row>
    <row r="519" spans="1:8">
      <c r="A519" s="106"/>
      <c r="B519" s="106"/>
      <c r="C519" s="109"/>
      <c r="D519" s="109"/>
      <c r="E519" s="487"/>
      <c r="F519" s="109"/>
      <c r="G519" s="488"/>
      <c r="H519" s="109"/>
    </row>
    <row r="520" spans="1:8">
      <c r="A520" s="106"/>
      <c r="B520" s="106"/>
      <c r="C520" s="109"/>
      <c r="D520" s="109"/>
      <c r="E520" s="487"/>
      <c r="F520" s="109"/>
      <c r="G520" s="488"/>
      <c r="H520" s="109"/>
    </row>
    <row r="521" spans="1:8">
      <c r="A521" s="106"/>
      <c r="B521" s="106"/>
      <c r="C521" s="109"/>
      <c r="D521" s="109"/>
      <c r="E521" s="487"/>
      <c r="F521" s="109"/>
      <c r="G521" s="488"/>
      <c r="H521" s="109"/>
    </row>
    <row r="522" spans="1:8">
      <c r="A522" s="106"/>
      <c r="B522" s="106"/>
      <c r="C522" s="109"/>
      <c r="D522" s="109"/>
      <c r="E522" s="487"/>
      <c r="F522" s="109"/>
      <c r="G522" s="488"/>
      <c r="H522" s="109"/>
    </row>
    <row r="523" spans="1:8">
      <c r="A523" s="106"/>
      <c r="B523" s="106"/>
      <c r="C523" s="109"/>
      <c r="D523" s="109"/>
      <c r="E523" s="487"/>
      <c r="F523" s="109"/>
      <c r="G523" s="488"/>
      <c r="H523" s="109"/>
    </row>
    <row r="524" spans="1:8">
      <c r="A524" s="106"/>
      <c r="B524" s="106"/>
      <c r="C524" s="109"/>
      <c r="D524" s="109"/>
      <c r="E524" s="487"/>
      <c r="F524" s="109"/>
      <c r="G524" s="488"/>
      <c r="H524" s="109"/>
    </row>
    <row r="525" spans="1:8">
      <c r="A525" s="106"/>
      <c r="B525" s="106"/>
      <c r="C525" s="109"/>
      <c r="D525" s="109"/>
      <c r="E525" s="487"/>
      <c r="F525" s="109"/>
      <c r="G525" s="488"/>
      <c r="H525" s="109"/>
    </row>
    <row r="526" spans="1:8">
      <c r="A526" s="106"/>
      <c r="B526" s="106"/>
      <c r="C526" s="109"/>
      <c r="D526" s="109"/>
      <c r="E526" s="487"/>
      <c r="F526" s="109"/>
      <c r="G526" s="488"/>
      <c r="H526" s="109"/>
    </row>
    <row r="527" spans="1:8">
      <c r="A527" s="106"/>
      <c r="B527" s="106"/>
      <c r="C527" s="109"/>
      <c r="D527" s="109"/>
      <c r="E527" s="487"/>
      <c r="F527" s="109"/>
      <c r="G527" s="488"/>
      <c r="H527" s="109"/>
    </row>
    <row r="528" spans="1:8">
      <c r="A528" s="106"/>
      <c r="B528" s="106"/>
      <c r="C528" s="109"/>
      <c r="D528" s="109"/>
      <c r="E528" s="487"/>
      <c r="F528" s="109"/>
      <c r="G528" s="488"/>
      <c r="H528" s="109"/>
    </row>
    <row r="529" spans="1:8">
      <c r="A529" s="106"/>
      <c r="B529" s="106"/>
      <c r="C529" s="109"/>
      <c r="D529" s="109"/>
      <c r="E529" s="487"/>
      <c r="F529" s="109"/>
      <c r="G529" s="488"/>
      <c r="H529" s="109"/>
    </row>
    <row r="530" spans="1:8">
      <c r="A530" s="106"/>
      <c r="B530" s="106"/>
      <c r="C530" s="109"/>
      <c r="D530" s="109"/>
      <c r="E530" s="487"/>
      <c r="F530" s="109"/>
      <c r="G530" s="488"/>
      <c r="H530" s="109"/>
    </row>
    <row r="531" spans="1:8">
      <c r="A531" s="106"/>
      <c r="B531" s="106"/>
      <c r="C531" s="109"/>
      <c r="D531" s="109"/>
      <c r="E531" s="487"/>
      <c r="F531" s="109"/>
      <c r="G531" s="488"/>
      <c r="H531" s="109"/>
    </row>
    <row r="532" spans="1:8">
      <c r="A532" s="106"/>
      <c r="B532" s="106"/>
      <c r="C532" s="109"/>
      <c r="D532" s="109"/>
      <c r="E532" s="487"/>
      <c r="F532" s="109"/>
      <c r="G532" s="488"/>
      <c r="H532" s="109"/>
    </row>
    <row r="533" spans="1:8">
      <c r="A533" s="106"/>
      <c r="B533" s="106"/>
      <c r="C533" s="109"/>
      <c r="D533" s="109"/>
      <c r="E533" s="487"/>
      <c r="F533" s="109"/>
      <c r="G533" s="488"/>
      <c r="H533" s="109"/>
    </row>
    <row r="534" spans="1:8">
      <c r="A534" s="106"/>
      <c r="B534" s="106"/>
      <c r="C534" s="109"/>
      <c r="D534" s="109"/>
      <c r="E534" s="487"/>
      <c r="F534" s="109"/>
      <c r="G534" s="488"/>
      <c r="H534" s="109"/>
    </row>
    <row r="535" spans="1:8">
      <c r="A535" s="106"/>
      <c r="B535" s="106"/>
      <c r="C535" s="109"/>
      <c r="D535" s="109"/>
      <c r="E535" s="487"/>
      <c r="F535" s="109"/>
      <c r="G535" s="488"/>
      <c r="H535" s="109"/>
    </row>
    <row r="536" spans="1:8">
      <c r="A536" s="106"/>
      <c r="B536" s="106"/>
      <c r="C536" s="109"/>
      <c r="D536" s="109"/>
      <c r="E536" s="487"/>
      <c r="F536" s="109"/>
      <c r="G536" s="488"/>
      <c r="H536" s="109"/>
    </row>
    <row r="537" spans="1:8">
      <c r="A537" s="106"/>
      <c r="B537" s="106"/>
      <c r="C537" s="109"/>
      <c r="D537" s="109"/>
      <c r="E537" s="487"/>
      <c r="F537" s="109"/>
      <c r="G537" s="488"/>
      <c r="H537" s="109"/>
    </row>
    <row r="538" spans="1:8">
      <c r="A538" s="106"/>
      <c r="B538" s="106"/>
      <c r="C538" s="109"/>
      <c r="D538" s="109"/>
      <c r="E538" s="487"/>
      <c r="F538" s="109"/>
      <c r="G538" s="488"/>
      <c r="H538" s="109"/>
    </row>
    <row r="539" spans="1:8">
      <c r="A539" s="106"/>
      <c r="B539" s="106"/>
      <c r="C539" s="109"/>
      <c r="D539" s="109"/>
      <c r="E539" s="487"/>
      <c r="F539" s="109"/>
      <c r="G539" s="488"/>
      <c r="H539" s="109"/>
    </row>
    <row r="540" spans="1:8">
      <c r="A540" s="106"/>
      <c r="B540" s="106"/>
      <c r="C540" s="109"/>
      <c r="D540" s="109"/>
      <c r="E540" s="487"/>
      <c r="F540" s="109"/>
      <c r="G540" s="488"/>
      <c r="H540" s="109"/>
    </row>
    <row r="541" spans="1:8">
      <c r="A541" s="106"/>
      <c r="B541" s="106"/>
      <c r="C541" s="109"/>
      <c r="D541" s="109"/>
      <c r="E541" s="487"/>
      <c r="F541" s="109"/>
      <c r="G541" s="488"/>
      <c r="H541" s="109"/>
    </row>
    <row r="542" spans="1:8">
      <c r="A542" s="106"/>
      <c r="B542" s="106"/>
      <c r="C542" s="109"/>
      <c r="D542" s="109"/>
      <c r="E542" s="487"/>
      <c r="F542" s="109"/>
      <c r="G542" s="488"/>
      <c r="H542" s="109"/>
    </row>
    <row r="543" spans="1:8">
      <c r="A543" s="106"/>
      <c r="B543" s="106"/>
      <c r="C543" s="109"/>
      <c r="D543" s="109"/>
      <c r="E543" s="487"/>
      <c r="F543" s="109"/>
      <c r="G543" s="488"/>
      <c r="H543" s="109"/>
    </row>
    <row r="544" spans="1:8">
      <c r="A544" s="106"/>
      <c r="B544" s="106"/>
      <c r="C544" s="109"/>
      <c r="D544" s="109"/>
      <c r="E544" s="487"/>
      <c r="F544" s="109"/>
      <c r="G544" s="488"/>
      <c r="H544" s="109"/>
    </row>
    <row r="545" spans="1:8">
      <c r="A545" s="106"/>
      <c r="B545" s="106"/>
      <c r="C545" s="109"/>
      <c r="D545" s="109"/>
      <c r="E545" s="487"/>
      <c r="F545" s="109"/>
      <c r="G545" s="488"/>
      <c r="H545" s="109"/>
    </row>
    <row r="546" spans="1:8">
      <c r="A546" s="106"/>
      <c r="B546" s="106"/>
      <c r="C546" s="109"/>
      <c r="D546" s="109"/>
      <c r="E546" s="487"/>
      <c r="F546" s="109"/>
      <c r="G546" s="488"/>
      <c r="H546" s="109"/>
    </row>
    <row r="547" spans="1:8">
      <c r="A547" s="106"/>
      <c r="B547" s="106"/>
      <c r="C547" s="109"/>
      <c r="D547" s="109"/>
      <c r="E547" s="487"/>
      <c r="F547" s="109"/>
      <c r="G547" s="488"/>
      <c r="H547" s="109"/>
    </row>
    <row r="548" spans="1:8">
      <c r="A548" s="106"/>
      <c r="B548" s="106"/>
      <c r="C548" s="109"/>
      <c r="D548" s="109"/>
      <c r="E548" s="487"/>
      <c r="F548" s="109"/>
      <c r="G548" s="488"/>
      <c r="H548" s="109"/>
    </row>
    <row r="549" spans="1:8">
      <c r="A549" s="106"/>
      <c r="B549" s="106"/>
      <c r="C549" s="109"/>
      <c r="D549" s="109"/>
      <c r="E549" s="487"/>
      <c r="F549" s="109"/>
      <c r="G549" s="488"/>
      <c r="H549" s="109"/>
    </row>
    <row r="550" spans="1:8">
      <c r="A550" s="106"/>
      <c r="B550" s="106"/>
      <c r="C550" s="109"/>
      <c r="D550" s="109"/>
      <c r="E550" s="487"/>
      <c r="F550" s="109"/>
      <c r="G550" s="488"/>
      <c r="H550" s="109"/>
    </row>
    <row r="551" spans="1:8">
      <c r="A551" s="106"/>
      <c r="B551" s="106"/>
      <c r="C551" s="109"/>
      <c r="D551" s="109"/>
      <c r="E551" s="487"/>
      <c r="F551" s="109"/>
      <c r="G551" s="488"/>
      <c r="H551" s="109"/>
    </row>
    <row r="552" spans="1:8">
      <c r="A552" s="106"/>
      <c r="B552" s="106"/>
      <c r="C552" s="109"/>
      <c r="D552" s="109"/>
      <c r="E552" s="487"/>
      <c r="F552" s="109"/>
      <c r="G552" s="488"/>
      <c r="H552" s="109"/>
    </row>
    <row r="553" spans="1:8">
      <c r="A553" s="106"/>
      <c r="B553" s="106"/>
      <c r="C553" s="109"/>
      <c r="D553" s="109"/>
      <c r="E553" s="487"/>
      <c r="F553" s="109"/>
      <c r="G553" s="488"/>
      <c r="H553" s="109"/>
    </row>
    <row r="554" spans="1:8">
      <c r="A554" s="106"/>
      <c r="B554" s="106"/>
      <c r="C554" s="109"/>
      <c r="D554" s="109"/>
      <c r="E554" s="487"/>
      <c r="F554" s="109"/>
      <c r="G554" s="488"/>
      <c r="H554" s="109"/>
    </row>
    <row r="555" spans="1:8">
      <c r="A555" s="106"/>
      <c r="B555" s="106"/>
      <c r="C555" s="109"/>
      <c r="D555" s="109"/>
      <c r="E555" s="487"/>
      <c r="F555" s="109"/>
      <c r="G555" s="488"/>
      <c r="H555" s="109"/>
    </row>
    <row r="556" spans="1:8">
      <c r="A556" s="106"/>
      <c r="B556" s="106"/>
      <c r="C556" s="109"/>
      <c r="D556" s="109"/>
      <c r="E556" s="487"/>
      <c r="F556" s="109"/>
      <c r="G556" s="488"/>
      <c r="H556" s="109"/>
    </row>
    <row r="557" spans="1:8">
      <c r="A557" s="106"/>
      <c r="B557" s="106"/>
      <c r="C557" s="109"/>
      <c r="D557" s="109"/>
      <c r="E557" s="487"/>
      <c r="F557" s="109"/>
      <c r="G557" s="488"/>
      <c r="H557" s="109"/>
    </row>
    <row r="558" spans="1:8">
      <c r="A558" s="106"/>
      <c r="B558" s="106"/>
      <c r="C558" s="109"/>
      <c r="D558" s="109"/>
      <c r="E558" s="487"/>
      <c r="F558" s="109"/>
      <c r="G558" s="488"/>
      <c r="H558" s="109"/>
    </row>
    <row r="559" spans="1:8">
      <c r="A559" s="106"/>
      <c r="B559" s="106"/>
      <c r="C559" s="109"/>
      <c r="D559" s="109"/>
      <c r="E559" s="487"/>
      <c r="F559" s="109"/>
      <c r="G559" s="488"/>
      <c r="H559" s="109"/>
    </row>
    <row r="560" spans="1:8">
      <c r="A560" s="106"/>
      <c r="B560" s="106"/>
      <c r="C560" s="109"/>
      <c r="D560" s="109"/>
      <c r="E560" s="487"/>
      <c r="F560" s="109"/>
      <c r="G560" s="488"/>
      <c r="H560" s="109"/>
    </row>
    <row r="561" spans="1:8">
      <c r="A561" s="106"/>
      <c r="B561" s="106"/>
      <c r="C561" s="109"/>
      <c r="D561" s="109"/>
      <c r="E561" s="487"/>
      <c r="F561" s="109"/>
      <c r="G561" s="488"/>
      <c r="H561" s="109"/>
    </row>
    <row r="562" spans="1:8">
      <c r="A562" s="106"/>
      <c r="B562" s="106"/>
      <c r="C562" s="109"/>
      <c r="D562" s="109"/>
      <c r="E562" s="487"/>
      <c r="F562" s="109"/>
      <c r="G562" s="488"/>
      <c r="H562" s="109"/>
    </row>
    <row r="563" spans="1:8">
      <c r="A563" s="106"/>
      <c r="B563" s="106"/>
      <c r="C563" s="109"/>
      <c r="D563" s="109"/>
      <c r="E563" s="487"/>
      <c r="F563" s="109"/>
      <c r="G563" s="488"/>
      <c r="H563" s="109"/>
    </row>
    <row r="564" spans="1:8">
      <c r="A564" s="106"/>
      <c r="B564" s="106"/>
      <c r="C564" s="109"/>
      <c r="D564" s="109"/>
      <c r="E564" s="487"/>
      <c r="F564" s="109"/>
      <c r="G564" s="488"/>
      <c r="H564" s="109"/>
    </row>
    <row r="565" spans="1:8">
      <c r="A565" s="106"/>
      <c r="B565" s="106"/>
      <c r="C565" s="109"/>
      <c r="D565" s="109"/>
      <c r="E565" s="487"/>
      <c r="F565" s="109"/>
      <c r="G565" s="488"/>
      <c r="H565" s="109"/>
    </row>
    <row r="566" spans="1:8">
      <c r="A566" s="106"/>
      <c r="B566" s="106"/>
      <c r="C566" s="109"/>
      <c r="D566" s="109"/>
      <c r="E566" s="487"/>
      <c r="F566" s="109"/>
      <c r="G566" s="488"/>
      <c r="H566" s="109"/>
    </row>
    <row r="567" spans="1:8">
      <c r="A567" s="106"/>
      <c r="B567" s="106"/>
      <c r="C567" s="109"/>
      <c r="D567" s="109"/>
      <c r="E567" s="487"/>
      <c r="F567" s="109"/>
      <c r="G567" s="488"/>
      <c r="H567" s="109"/>
    </row>
    <row r="568" spans="1:8">
      <c r="A568" s="106"/>
      <c r="B568" s="106"/>
      <c r="C568" s="109"/>
      <c r="D568" s="109"/>
      <c r="E568" s="487"/>
      <c r="F568" s="109"/>
      <c r="G568" s="488"/>
      <c r="H568" s="109"/>
    </row>
    <row r="569" spans="1:8">
      <c r="A569" s="106"/>
      <c r="B569" s="106"/>
      <c r="C569" s="109"/>
      <c r="D569" s="109"/>
      <c r="E569" s="487"/>
      <c r="F569" s="109"/>
      <c r="G569" s="488"/>
      <c r="H569" s="109"/>
    </row>
    <row r="570" spans="1:8">
      <c r="A570" s="106"/>
      <c r="B570" s="106"/>
      <c r="C570" s="109"/>
      <c r="D570" s="109"/>
      <c r="E570" s="487"/>
      <c r="F570" s="109"/>
      <c r="G570" s="488"/>
      <c r="H570" s="109"/>
    </row>
    <row r="571" spans="1:8">
      <c r="A571" s="106"/>
      <c r="B571" s="106"/>
      <c r="C571" s="109"/>
      <c r="D571" s="109"/>
      <c r="E571" s="487"/>
      <c r="F571" s="109"/>
      <c r="G571" s="488"/>
      <c r="H571" s="109"/>
    </row>
    <row r="572" spans="1:8">
      <c r="A572" s="106"/>
      <c r="B572" s="106"/>
      <c r="C572" s="109"/>
      <c r="D572" s="109"/>
      <c r="E572" s="487"/>
      <c r="F572" s="109"/>
      <c r="G572" s="488"/>
      <c r="H572" s="109"/>
    </row>
    <row r="573" spans="1:8">
      <c r="A573" s="106"/>
      <c r="B573" s="106"/>
      <c r="C573" s="109"/>
      <c r="D573" s="109"/>
      <c r="E573" s="487"/>
      <c r="F573" s="109"/>
      <c r="G573" s="488"/>
      <c r="H573" s="109"/>
    </row>
    <row r="574" spans="1:8">
      <c r="A574" s="106"/>
      <c r="B574" s="106"/>
      <c r="C574" s="109"/>
      <c r="D574" s="109"/>
      <c r="E574" s="487"/>
      <c r="F574" s="109"/>
      <c r="G574" s="488"/>
      <c r="H574" s="109"/>
    </row>
    <row r="575" spans="1:8">
      <c r="A575" s="106"/>
      <c r="B575" s="106"/>
      <c r="C575" s="109"/>
      <c r="D575" s="109"/>
      <c r="E575" s="487"/>
      <c r="F575" s="109"/>
      <c r="G575" s="488"/>
      <c r="H575" s="109"/>
    </row>
    <row r="576" spans="1:8">
      <c r="A576" s="106"/>
      <c r="B576" s="106"/>
      <c r="C576" s="109"/>
      <c r="D576" s="109"/>
      <c r="E576" s="487"/>
      <c r="F576" s="109"/>
      <c r="G576" s="488"/>
      <c r="H576" s="109"/>
    </row>
    <row r="577" spans="1:8">
      <c r="A577" s="106"/>
      <c r="B577" s="106"/>
      <c r="C577" s="109"/>
      <c r="D577" s="109"/>
      <c r="E577" s="487"/>
      <c r="F577" s="109"/>
      <c r="G577" s="488"/>
      <c r="H577" s="109"/>
    </row>
    <row r="578" spans="1:8">
      <c r="A578" s="106"/>
      <c r="B578" s="106"/>
      <c r="C578" s="109"/>
      <c r="D578" s="109"/>
      <c r="E578" s="487"/>
      <c r="F578" s="109"/>
      <c r="G578" s="488"/>
      <c r="H578" s="109"/>
    </row>
    <row r="579" spans="1:8">
      <c r="A579" s="106"/>
      <c r="B579" s="106"/>
      <c r="C579" s="109"/>
      <c r="D579" s="109"/>
      <c r="E579" s="487"/>
      <c r="F579" s="109"/>
      <c r="G579" s="488"/>
      <c r="H579" s="109"/>
    </row>
    <row r="580" spans="1:8">
      <c r="A580" s="106"/>
      <c r="B580" s="106"/>
      <c r="C580" s="109"/>
      <c r="D580" s="109"/>
      <c r="E580" s="487"/>
      <c r="F580" s="109"/>
      <c r="G580" s="488"/>
      <c r="H580" s="109"/>
    </row>
    <row r="581" spans="1:8">
      <c r="A581" s="106"/>
      <c r="B581" s="106"/>
      <c r="C581" s="109"/>
      <c r="D581" s="109"/>
      <c r="E581" s="487"/>
      <c r="F581" s="109"/>
      <c r="G581" s="488"/>
      <c r="H581" s="109"/>
    </row>
    <row r="582" spans="1:8">
      <c r="A582" s="106"/>
      <c r="B582" s="106"/>
      <c r="C582" s="109"/>
      <c r="D582" s="109"/>
      <c r="E582" s="487"/>
      <c r="F582" s="109"/>
      <c r="G582" s="488"/>
      <c r="H582" s="109"/>
    </row>
    <row r="583" spans="1:8">
      <c r="A583" s="106"/>
      <c r="B583" s="106"/>
      <c r="C583" s="109"/>
      <c r="D583" s="109"/>
      <c r="E583" s="487"/>
      <c r="F583" s="109"/>
      <c r="G583" s="488"/>
      <c r="H583" s="109"/>
    </row>
    <row r="584" spans="1:8">
      <c r="A584" s="106"/>
      <c r="B584" s="106"/>
      <c r="C584" s="109"/>
      <c r="D584" s="109"/>
      <c r="E584" s="487"/>
      <c r="F584" s="109"/>
      <c r="G584" s="488"/>
      <c r="H584" s="109"/>
    </row>
    <row r="585" spans="1:8">
      <c r="A585" s="106"/>
      <c r="B585" s="106"/>
      <c r="C585" s="109"/>
      <c r="D585" s="109"/>
      <c r="E585" s="487"/>
      <c r="F585" s="109"/>
      <c r="G585" s="488"/>
      <c r="H585" s="109"/>
    </row>
    <row r="586" spans="1:8">
      <c r="A586" s="106"/>
      <c r="B586" s="106"/>
      <c r="C586" s="109"/>
      <c r="D586" s="109"/>
      <c r="E586" s="487"/>
      <c r="F586" s="109"/>
      <c r="G586" s="488"/>
      <c r="H586" s="109"/>
    </row>
    <row r="587" spans="1:8">
      <c r="A587" s="106"/>
      <c r="B587" s="106"/>
      <c r="C587" s="109"/>
      <c r="D587" s="109"/>
      <c r="E587" s="487"/>
      <c r="F587" s="109"/>
      <c r="G587" s="488"/>
      <c r="H587" s="109"/>
    </row>
    <row r="588" spans="1:8">
      <c r="A588" s="106"/>
      <c r="B588" s="106"/>
      <c r="C588" s="109"/>
      <c r="D588" s="109"/>
      <c r="E588" s="487"/>
      <c r="F588" s="109"/>
      <c r="G588" s="488"/>
      <c r="H588" s="109"/>
    </row>
    <row r="589" spans="1:8">
      <c r="A589" s="106"/>
      <c r="B589" s="106"/>
      <c r="C589" s="109"/>
      <c r="D589" s="109"/>
      <c r="E589" s="487"/>
      <c r="F589" s="109"/>
      <c r="G589" s="488"/>
      <c r="H589" s="109"/>
    </row>
    <row r="590" spans="1:8">
      <c r="A590" s="106"/>
      <c r="B590" s="106"/>
      <c r="C590" s="109"/>
      <c r="D590" s="109"/>
      <c r="E590" s="487"/>
      <c r="F590" s="109"/>
      <c r="G590" s="488"/>
      <c r="H590" s="109"/>
    </row>
    <row r="591" spans="1:8">
      <c r="A591" s="106"/>
      <c r="B591" s="106"/>
      <c r="C591" s="109"/>
      <c r="D591" s="109"/>
      <c r="E591" s="487"/>
      <c r="F591" s="109"/>
      <c r="G591" s="488"/>
      <c r="H591" s="109"/>
    </row>
    <row r="592" spans="1:8">
      <c r="A592" s="106"/>
      <c r="B592" s="106"/>
      <c r="C592" s="109"/>
      <c r="D592" s="109"/>
      <c r="E592" s="487"/>
      <c r="F592" s="109"/>
      <c r="G592" s="488"/>
      <c r="H592" s="109"/>
    </row>
    <row r="593" spans="1:8">
      <c r="A593" s="106"/>
      <c r="B593" s="106"/>
      <c r="C593" s="109"/>
      <c r="D593" s="109"/>
      <c r="E593" s="487"/>
      <c r="F593" s="109"/>
      <c r="G593" s="488"/>
      <c r="H593" s="109"/>
    </row>
    <row r="594" spans="1:8">
      <c r="A594" s="106"/>
      <c r="B594" s="106"/>
      <c r="C594" s="109"/>
      <c r="D594" s="109"/>
      <c r="E594" s="487"/>
      <c r="F594" s="109"/>
      <c r="G594" s="488"/>
      <c r="H594" s="109"/>
    </row>
    <row r="595" spans="1:8">
      <c r="A595" s="106"/>
      <c r="B595" s="106"/>
      <c r="C595" s="109"/>
      <c r="D595" s="109"/>
      <c r="E595" s="487"/>
      <c r="F595" s="109"/>
      <c r="G595" s="488"/>
      <c r="H595" s="109"/>
    </row>
    <row r="596" spans="1:8">
      <c r="A596" s="106"/>
      <c r="B596" s="106"/>
      <c r="C596" s="109"/>
      <c r="D596" s="109"/>
      <c r="E596" s="487"/>
      <c r="F596" s="109"/>
      <c r="G596" s="488"/>
      <c r="H596" s="109"/>
    </row>
    <row r="597" spans="1:8">
      <c r="A597" s="106"/>
      <c r="B597" s="106"/>
      <c r="C597" s="109"/>
      <c r="D597" s="109"/>
      <c r="E597" s="487"/>
      <c r="F597" s="109"/>
      <c r="G597" s="488"/>
      <c r="H597" s="109"/>
    </row>
    <row r="598" spans="1:8">
      <c r="A598" s="106"/>
      <c r="B598" s="106"/>
      <c r="C598" s="109"/>
      <c r="D598" s="109"/>
      <c r="E598" s="487"/>
      <c r="F598" s="109"/>
      <c r="G598" s="488"/>
      <c r="H598" s="109"/>
    </row>
    <row r="599" spans="1:8">
      <c r="A599" s="106"/>
      <c r="B599" s="106"/>
      <c r="C599" s="109"/>
      <c r="D599" s="109"/>
      <c r="E599" s="487"/>
      <c r="F599" s="109"/>
      <c r="G599" s="488"/>
      <c r="H599" s="109"/>
    </row>
    <row r="600" spans="1:8">
      <c r="A600" s="106"/>
      <c r="B600" s="106"/>
      <c r="C600" s="109"/>
      <c r="D600" s="109"/>
      <c r="E600" s="487"/>
      <c r="F600" s="109"/>
      <c r="G600" s="488"/>
      <c r="H600" s="109"/>
    </row>
    <row r="601" spans="1:8">
      <c r="A601" s="106"/>
      <c r="B601" s="106"/>
      <c r="C601" s="109"/>
      <c r="D601" s="109"/>
      <c r="E601" s="487"/>
      <c r="F601" s="109"/>
      <c r="G601" s="488"/>
      <c r="H601" s="109"/>
    </row>
    <row r="602" spans="1:8">
      <c r="A602" s="106"/>
      <c r="B602" s="106"/>
      <c r="C602" s="109"/>
      <c r="D602" s="109"/>
      <c r="E602" s="487"/>
      <c r="F602" s="109"/>
      <c r="G602" s="488"/>
      <c r="H602" s="109"/>
    </row>
    <row r="603" spans="1:8">
      <c r="A603" s="106"/>
      <c r="B603" s="106"/>
      <c r="C603" s="109"/>
      <c r="D603" s="109"/>
      <c r="E603" s="487"/>
      <c r="F603" s="109"/>
      <c r="G603" s="488"/>
      <c r="H603" s="109"/>
    </row>
    <row r="604" spans="1:8">
      <c r="A604" s="106"/>
      <c r="B604" s="106"/>
      <c r="C604" s="109"/>
      <c r="D604" s="109"/>
      <c r="E604" s="487"/>
      <c r="F604" s="109"/>
      <c r="G604" s="488"/>
      <c r="H604" s="109"/>
    </row>
    <row r="605" spans="1:8">
      <c r="A605" s="106"/>
      <c r="B605" s="106"/>
      <c r="C605" s="109"/>
      <c r="D605" s="109"/>
      <c r="E605" s="487"/>
      <c r="F605" s="109"/>
      <c r="G605" s="488"/>
      <c r="H605" s="109"/>
    </row>
    <row r="606" spans="1:8">
      <c r="A606" s="106"/>
      <c r="B606" s="106"/>
      <c r="C606" s="109"/>
      <c r="D606" s="109"/>
      <c r="E606" s="487"/>
      <c r="F606" s="109"/>
      <c r="G606" s="488"/>
      <c r="H606" s="109"/>
    </row>
    <row r="607" spans="1:8">
      <c r="A607" s="106"/>
      <c r="B607" s="106"/>
      <c r="C607" s="109"/>
      <c r="D607" s="109"/>
      <c r="E607" s="487"/>
      <c r="F607" s="109"/>
      <c r="G607" s="488"/>
      <c r="H607" s="109"/>
    </row>
    <row r="608" spans="1:8">
      <c r="A608" s="106"/>
      <c r="B608" s="106"/>
      <c r="C608" s="109"/>
      <c r="D608" s="109"/>
      <c r="E608" s="487"/>
      <c r="F608" s="109"/>
      <c r="G608" s="488"/>
      <c r="H608" s="109"/>
    </row>
    <row r="609" spans="1:8">
      <c r="A609" s="106"/>
      <c r="B609" s="106"/>
      <c r="C609" s="109"/>
      <c r="D609" s="109"/>
      <c r="E609" s="487"/>
      <c r="F609" s="109"/>
      <c r="G609" s="488"/>
      <c r="H609" s="109"/>
    </row>
    <row r="610" spans="1:8">
      <c r="A610" s="106"/>
      <c r="B610" s="106"/>
      <c r="C610" s="109"/>
      <c r="D610" s="109"/>
      <c r="E610" s="487"/>
      <c r="F610" s="109"/>
      <c r="G610" s="488"/>
      <c r="H610" s="109"/>
    </row>
    <row r="611" spans="1:8">
      <c r="A611" s="106"/>
      <c r="B611" s="106"/>
      <c r="C611" s="109"/>
      <c r="D611" s="109"/>
      <c r="E611" s="487"/>
      <c r="F611" s="109"/>
      <c r="G611" s="488"/>
      <c r="H611" s="109"/>
    </row>
    <row r="612" spans="1:8">
      <c r="A612" s="106"/>
      <c r="B612" s="106"/>
      <c r="C612" s="109"/>
      <c r="D612" s="109"/>
      <c r="E612" s="487"/>
      <c r="F612" s="109"/>
      <c r="G612" s="488"/>
      <c r="H612" s="109"/>
    </row>
    <row r="613" spans="1:8">
      <c r="A613" s="106"/>
      <c r="B613" s="106"/>
      <c r="C613" s="109"/>
      <c r="D613" s="109"/>
      <c r="E613" s="487"/>
      <c r="F613" s="109"/>
      <c r="G613" s="488"/>
      <c r="H613" s="109"/>
    </row>
    <row r="614" spans="1:8">
      <c r="A614" s="106"/>
      <c r="B614" s="106"/>
      <c r="C614" s="109"/>
      <c r="D614" s="109"/>
      <c r="E614" s="487"/>
      <c r="F614" s="109"/>
      <c r="G614" s="488"/>
      <c r="H614" s="109"/>
    </row>
    <row r="615" spans="1:8">
      <c r="A615" s="106"/>
      <c r="B615" s="106"/>
      <c r="C615" s="109"/>
      <c r="D615" s="109"/>
      <c r="E615" s="487"/>
      <c r="F615" s="109"/>
      <c r="G615" s="488"/>
      <c r="H615" s="109"/>
    </row>
    <row r="616" spans="1:8">
      <c r="A616" s="106"/>
      <c r="B616" s="106"/>
      <c r="C616" s="109"/>
      <c r="D616" s="109"/>
      <c r="E616" s="487"/>
      <c r="F616" s="109"/>
      <c r="G616" s="488"/>
      <c r="H616" s="109"/>
    </row>
    <row r="617" spans="1:8">
      <c r="A617" s="106"/>
      <c r="B617" s="106"/>
      <c r="C617" s="109"/>
      <c r="D617" s="109"/>
      <c r="E617" s="487"/>
      <c r="F617" s="109"/>
      <c r="G617" s="488"/>
      <c r="H617" s="109"/>
    </row>
    <row r="618" spans="1:8">
      <c r="A618" s="106"/>
      <c r="B618" s="106"/>
      <c r="C618" s="109"/>
      <c r="D618" s="109"/>
      <c r="E618" s="487"/>
      <c r="F618" s="109"/>
      <c r="G618" s="488"/>
      <c r="H618" s="109"/>
    </row>
    <row r="619" spans="1:8">
      <c r="A619" s="106"/>
      <c r="B619" s="106"/>
      <c r="C619" s="109"/>
      <c r="D619" s="109"/>
      <c r="E619" s="487"/>
      <c r="F619" s="109"/>
      <c r="G619" s="488"/>
      <c r="H619" s="109"/>
    </row>
    <row r="620" spans="1:8">
      <c r="A620" s="106"/>
      <c r="B620" s="106"/>
      <c r="C620" s="109"/>
      <c r="D620" s="109"/>
      <c r="E620" s="487"/>
      <c r="F620" s="109"/>
      <c r="G620" s="488"/>
      <c r="H620" s="109"/>
    </row>
    <row r="621" spans="1:8">
      <c r="A621" s="106"/>
      <c r="B621" s="106"/>
      <c r="C621" s="109"/>
      <c r="D621" s="109"/>
      <c r="E621" s="487"/>
      <c r="F621" s="109"/>
      <c r="G621" s="488"/>
      <c r="H621" s="109"/>
    </row>
    <row r="622" spans="1:8">
      <c r="A622" s="106"/>
      <c r="B622" s="106"/>
      <c r="C622" s="109"/>
      <c r="D622" s="109"/>
      <c r="E622" s="487"/>
      <c r="F622" s="109"/>
      <c r="G622" s="488"/>
      <c r="H622" s="109"/>
    </row>
    <row r="623" spans="1:8">
      <c r="A623" s="106"/>
      <c r="B623" s="106"/>
      <c r="C623" s="109"/>
      <c r="D623" s="109"/>
      <c r="E623" s="487"/>
      <c r="F623" s="109"/>
      <c r="G623" s="488"/>
      <c r="H623" s="109"/>
    </row>
    <row r="624" spans="1:8">
      <c r="A624" s="106"/>
      <c r="B624" s="106"/>
      <c r="C624" s="109"/>
      <c r="D624" s="109"/>
      <c r="E624" s="487"/>
      <c r="F624" s="109"/>
      <c r="G624" s="488"/>
      <c r="H624" s="109"/>
    </row>
    <row r="625" spans="1:8">
      <c r="A625" s="106"/>
      <c r="B625" s="106"/>
      <c r="C625" s="109"/>
      <c r="D625" s="109"/>
      <c r="E625" s="487"/>
      <c r="F625" s="109"/>
      <c r="G625" s="488"/>
      <c r="H625" s="109"/>
    </row>
    <row r="626" spans="1:8">
      <c r="A626" s="106"/>
      <c r="B626" s="106"/>
      <c r="C626" s="109"/>
      <c r="D626" s="109"/>
      <c r="E626" s="487"/>
      <c r="F626" s="109"/>
      <c r="G626" s="488"/>
      <c r="H626" s="109"/>
    </row>
    <row r="627" spans="1:8">
      <c r="A627" s="106"/>
      <c r="B627" s="106"/>
      <c r="C627" s="109"/>
      <c r="D627" s="109"/>
      <c r="E627" s="487"/>
      <c r="F627" s="109"/>
      <c r="G627" s="488"/>
      <c r="H627" s="109"/>
    </row>
    <row r="628" spans="1:8">
      <c r="A628" s="106"/>
      <c r="B628" s="106"/>
      <c r="C628" s="109"/>
      <c r="D628" s="109"/>
      <c r="E628" s="487"/>
      <c r="F628" s="109"/>
      <c r="G628" s="488"/>
      <c r="H628" s="109"/>
    </row>
    <row r="629" spans="1:8">
      <c r="A629" s="106"/>
      <c r="B629" s="106"/>
      <c r="C629" s="109"/>
      <c r="D629" s="109"/>
      <c r="E629" s="487"/>
      <c r="F629" s="109"/>
      <c r="G629" s="488"/>
      <c r="H629" s="109"/>
    </row>
    <row r="630" spans="1:8">
      <c r="A630" s="106"/>
      <c r="B630" s="106"/>
      <c r="C630" s="109"/>
      <c r="D630" s="109"/>
      <c r="E630" s="487"/>
      <c r="F630" s="109"/>
      <c r="G630" s="488"/>
      <c r="H630" s="109"/>
    </row>
    <row r="631" spans="1:8">
      <c r="A631" s="106"/>
      <c r="B631" s="106"/>
      <c r="C631" s="109"/>
      <c r="D631" s="109"/>
      <c r="E631" s="487"/>
      <c r="F631" s="109"/>
      <c r="G631" s="488"/>
      <c r="H631" s="109"/>
    </row>
    <row r="632" spans="1:8">
      <c r="A632" s="106"/>
      <c r="B632" s="106"/>
      <c r="C632" s="109"/>
      <c r="D632" s="109"/>
      <c r="E632" s="487"/>
      <c r="F632" s="109"/>
      <c r="G632" s="488"/>
      <c r="H632" s="109"/>
    </row>
    <row r="633" spans="1:8">
      <c r="A633" s="106"/>
      <c r="B633" s="106"/>
      <c r="C633" s="109"/>
      <c r="D633" s="109"/>
      <c r="E633" s="487"/>
      <c r="F633" s="109"/>
      <c r="G633" s="488"/>
      <c r="H633" s="109"/>
    </row>
    <row r="634" spans="1:8">
      <c r="A634" s="106"/>
      <c r="B634" s="106"/>
      <c r="C634" s="109"/>
      <c r="D634" s="109"/>
      <c r="E634" s="487"/>
      <c r="F634" s="109"/>
      <c r="G634" s="488"/>
      <c r="H634" s="109"/>
    </row>
    <row r="635" spans="1:8">
      <c r="A635" s="106"/>
      <c r="B635" s="106"/>
      <c r="C635" s="109"/>
      <c r="D635" s="109"/>
      <c r="E635" s="487"/>
      <c r="F635" s="109"/>
      <c r="G635" s="488"/>
      <c r="H635" s="109"/>
    </row>
    <row r="636" spans="1:8">
      <c r="A636" s="106"/>
      <c r="B636" s="106"/>
      <c r="C636" s="109"/>
      <c r="D636" s="109"/>
      <c r="E636" s="487"/>
      <c r="F636" s="109"/>
      <c r="G636" s="488"/>
      <c r="H636" s="109"/>
    </row>
    <row r="637" spans="1:8">
      <c r="A637" s="106"/>
      <c r="B637" s="106"/>
      <c r="C637" s="109"/>
      <c r="D637" s="109"/>
      <c r="E637" s="487"/>
      <c r="F637" s="109"/>
      <c r="G637" s="488"/>
      <c r="H637" s="109"/>
    </row>
    <row r="638" spans="1:8">
      <c r="A638" s="106"/>
      <c r="B638" s="106"/>
      <c r="C638" s="109"/>
      <c r="D638" s="109"/>
      <c r="E638" s="487"/>
      <c r="F638" s="109"/>
      <c r="G638" s="488"/>
      <c r="H638" s="109"/>
    </row>
    <row r="639" spans="1:8">
      <c r="A639" s="106"/>
      <c r="B639" s="106"/>
      <c r="C639" s="109"/>
      <c r="D639" s="109"/>
      <c r="E639" s="487"/>
      <c r="F639" s="109"/>
      <c r="G639" s="488"/>
      <c r="H639" s="109"/>
    </row>
    <row r="640" spans="1:8">
      <c r="A640" s="106"/>
      <c r="B640" s="106"/>
      <c r="C640" s="109"/>
      <c r="D640" s="109"/>
      <c r="E640" s="487"/>
      <c r="F640" s="109"/>
      <c r="G640" s="488"/>
      <c r="H640" s="109"/>
    </row>
    <row r="641" spans="1:8">
      <c r="A641" s="106"/>
      <c r="B641" s="106"/>
      <c r="C641" s="109"/>
      <c r="D641" s="109"/>
      <c r="E641" s="487"/>
      <c r="F641" s="109"/>
      <c r="G641" s="488"/>
      <c r="H641" s="109"/>
    </row>
    <row r="642" spans="1:8">
      <c r="A642" s="106"/>
      <c r="B642" s="106"/>
      <c r="C642" s="109"/>
      <c r="D642" s="109"/>
      <c r="E642" s="487"/>
      <c r="F642" s="109"/>
      <c r="G642" s="488"/>
      <c r="H642" s="109"/>
    </row>
    <row r="643" spans="1:8">
      <c r="A643" s="106"/>
      <c r="B643" s="106"/>
      <c r="C643" s="109"/>
      <c r="D643" s="109"/>
      <c r="E643" s="487"/>
      <c r="F643" s="109"/>
      <c r="G643" s="488"/>
      <c r="H643" s="109"/>
    </row>
    <row r="644" spans="1:8">
      <c r="A644" s="106"/>
      <c r="B644" s="106"/>
      <c r="C644" s="109"/>
      <c r="D644" s="109"/>
      <c r="E644" s="487"/>
      <c r="F644" s="109"/>
      <c r="G644" s="488"/>
      <c r="H644" s="109"/>
    </row>
    <row r="645" spans="1:8">
      <c r="A645" s="106"/>
      <c r="B645" s="106"/>
      <c r="C645" s="109"/>
      <c r="D645" s="109"/>
      <c r="E645" s="487"/>
      <c r="F645" s="109"/>
      <c r="G645" s="488"/>
      <c r="H645" s="109"/>
    </row>
    <row r="646" spans="1:8">
      <c r="A646" s="106"/>
      <c r="B646" s="106"/>
      <c r="C646" s="109"/>
      <c r="D646" s="109"/>
      <c r="E646" s="487"/>
      <c r="F646" s="109"/>
      <c r="G646" s="488"/>
      <c r="H646" s="109"/>
    </row>
    <row r="647" spans="1:8">
      <c r="A647" s="106"/>
      <c r="B647" s="106"/>
      <c r="C647" s="109"/>
      <c r="D647" s="109"/>
      <c r="E647" s="487"/>
      <c r="F647" s="109"/>
      <c r="G647" s="488"/>
      <c r="H647" s="109"/>
    </row>
    <row r="648" spans="1:8">
      <c r="A648" s="106"/>
      <c r="B648" s="106"/>
      <c r="C648" s="109"/>
      <c r="D648" s="109"/>
      <c r="E648" s="487"/>
      <c r="F648" s="109"/>
      <c r="G648" s="488"/>
      <c r="H648" s="109"/>
    </row>
    <row r="649" spans="1:8">
      <c r="A649" s="106"/>
      <c r="B649" s="106"/>
      <c r="C649" s="109"/>
      <c r="D649" s="109"/>
      <c r="E649" s="487"/>
      <c r="F649" s="109"/>
      <c r="G649" s="488"/>
      <c r="H649" s="109"/>
    </row>
    <row r="650" spans="1:8">
      <c r="A650" s="106"/>
      <c r="B650" s="106"/>
      <c r="C650" s="109"/>
      <c r="D650" s="109"/>
      <c r="E650" s="487"/>
      <c r="F650" s="109"/>
      <c r="G650" s="488"/>
      <c r="H650" s="109"/>
    </row>
    <row r="651" spans="1:8">
      <c r="A651" s="106"/>
      <c r="B651" s="106"/>
      <c r="C651" s="109"/>
      <c r="D651" s="109"/>
      <c r="E651" s="487"/>
      <c r="F651" s="109"/>
      <c r="G651" s="488"/>
      <c r="H651" s="109"/>
    </row>
    <row r="652" spans="1:8">
      <c r="A652" s="106"/>
      <c r="B652" s="106"/>
      <c r="C652" s="109"/>
      <c r="D652" s="109"/>
      <c r="E652" s="487"/>
      <c r="F652" s="109"/>
      <c r="G652" s="488"/>
      <c r="H652" s="109"/>
    </row>
    <row r="653" spans="1:8">
      <c r="A653" s="106"/>
      <c r="B653" s="106"/>
      <c r="C653" s="109"/>
      <c r="D653" s="109"/>
      <c r="E653" s="487"/>
      <c r="F653" s="109"/>
      <c r="G653" s="488"/>
      <c r="H653" s="109"/>
    </row>
    <row r="654" spans="1:8">
      <c r="A654" s="106"/>
      <c r="B654" s="106"/>
      <c r="C654" s="109"/>
      <c r="D654" s="109"/>
      <c r="E654" s="487"/>
      <c r="F654" s="109"/>
      <c r="G654" s="488"/>
      <c r="H654" s="109"/>
    </row>
    <row r="655" spans="1:8">
      <c r="A655" s="106"/>
      <c r="B655" s="106"/>
      <c r="C655" s="109"/>
      <c r="D655" s="109"/>
      <c r="E655" s="487"/>
      <c r="F655" s="109"/>
      <c r="G655" s="488"/>
      <c r="H655" s="109"/>
    </row>
    <row r="656" spans="1:8">
      <c r="A656" s="106"/>
      <c r="B656" s="106"/>
      <c r="C656" s="109"/>
      <c r="D656" s="109"/>
      <c r="E656" s="487"/>
      <c r="F656" s="109"/>
      <c r="G656" s="488"/>
      <c r="H656" s="109"/>
    </row>
    <row r="657" spans="1:8">
      <c r="A657" s="106"/>
      <c r="B657" s="106"/>
      <c r="C657" s="109"/>
      <c r="D657" s="109"/>
      <c r="E657" s="487"/>
      <c r="F657" s="109"/>
      <c r="G657" s="488"/>
      <c r="H657" s="109"/>
    </row>
    <row r="658" spans="1:8">
      <c r="A658" s="106"/>
      <c r="B658" s="106"/>
      <c r="C658" s="109"/>
      <c r="D658" s="109"/>
      <c r="E658" s="487"/>
      <c r="F658" s="109"/>
      <c r="G658" s="488"/>
      <c r="H658" s="109"/>
    </row>
    <row r="659" spans="1:8">
      <c r="A659" s="106"/>
      <c r="B659" s="106"/>
      <c r="C659" s="109"/>
      <c r="D659" s="109"/>
      <c r="E659" s="487"/>
      <c r="F659" s="109"/>
      <c r="G659" s="488"/>
      <c r="H659" s="109"/>
    </row>
    <row r="660" spans="1:8">
      <c r="A660" s="106"/>
      <c r="B660" s="106"/>
      <c r="C660" s="109"/>
      <c r="D660" s="109"/>
      <c r="E660" s="487"/>
      <c r="F660" s="109"/>
      <c r="G660" s="488"/>
      <c r="H660" s="109"/>
    </row>
    <row r="661" spans="1:8">
      <c r="A661" s="106"/>
      <c r="B661" s="106"/>
      <c r="C661" s="109"/>
      <c r="D661" s="109"/>
      <c r="E661" s="487"/>
      <c r="F661" s="109"/>
      <c r="G661" s="488"/>
      <c r="H661" s="109"/>
    </row>
    <row r="662" spans="1:8">
      <c r="A662" s="106"/>
      <c r="B662" s="106"/>
      <c r="C662" s="109"/>
      <c r="D662" s="109"/>
      <c r="E662" s="487"/>
      <c r="F662" s="109"/>
      <c r="G662" s="488"/>
      <c r="H662" s="109"/>
    </row>
    <row r="663" spans="1:8">
      <c r="A663" s="106"/>
      <c r="B663" s="106"/>
      <c r="C663" s="109"/>
      <c r="D663" s="109"/>
      <c r="E663" s="487"/>
      <c r="F663" s="109"/>
      <c r="G663" s="488"/>
      <c r="H663" s="109"/>
    </row>
    <row r="664" spans="1:8">
      <c r="A664" s="106"/>
      <c r="B664" s="106"/>
      <c r="C664" s="109"/>
      <c r="D664" s="109"/>
      <c r="E664" s="487"/>
      <c r="F664" s="109"/>
      <c r="G664" s="488"/>
      <c r="H664" s="109"/>
    </row>
    <row r="665" spans="1:8">
      <c r="A665" s="106"/>
      <c r="B665" s="106"/>
      <c r="C665" s="109"/>
      <c r="D665" s="109"/>
      <c r="E665" s="487"/>
      <c r="F665" s="109"/>
      <c r="G665" s="488"/>
      <c r="H665" s="109"/>
    </row>
    <row r="666" spans="1:8">
      <c r="A666" s="106"/>
      <c r="B666" s="106"/>
      <c r="C666" s="109"/>
      <c r="D666" s="109"/>
      <c r="E666" s="487"/>
      <c r="F666" s="109"/>
      <c r="G666" s="488"/>
      <c r="H666" s="109"/>
    </row>
    <row r="667" spans="1:8">
      <c r="A667" s="106"/>
      <c r="B667" s="106"/>
      <c r="C667" s="109"/>
      <c r="D667" s="109"/>
      <c r="E667" s="487"/>
      <c r="F667" s="109"/>
      <c r="G667" s="488"/>
      <c r="H667" s="109"/>
    </row>
    <row r="668" spans="1:8">
      <c r="A668" s="106"/>
      <c r="B668" s="106"/>
      <c r="C668" s="109"/>
      <c r="D668" s="109"/>
      <c r="E668" s="487"/>
      <c r="F668" s="109"/>
      <c r="G668" s="488"/>
      <c r="H668" s="109"/>
    </row>
    <row r="669" spans="1:8">
      <c r="A669" s="106"/>
      <c r="B669" s="106"/>
      <c r="C669" s="109"/>
      <c r="D669" s="109"/>
      <c r="E669" s="487"/>
      <c r="F669" s="109"/>
      <c r="G669" s="488"/>
      <c r="H669" s="109"/>
    </row>
    <row r="670" spans="1:8">
      <c r="A670" s="106"/>
      <c r="B670" s="106"/>
      <c r="C670" s="109"/>
      <c r="D670" s="109"/>
      <c r="E670" s="487"/>
      <c r="F670" s="109"/>
      <c r="G670" s="488"/>
      <c r="H670" s="109"/>
    </row>
    <row r="671" spans="1:8">
      <c r="A671" s="106"/>
      <c r="B671" s="106"/>
      <c r="C671" s="109"/>
      <c r="D671" s="109"/>
      <c r="E671" s="487"/>
      <c r="F671" s="109"/>
      <c r="G671" s="488"/>
      <c r="H671" s="109"/>
    </row>
    <row r="672" spans="1:8">
      <c r="A672" s="106"/>
      <c r="B672" s="106"/>
      <c r="C672" s="109"/>
      <c r="D672" s="109"/>
      <c r="E672" s="487"/>
      <c r="F672" s="109"/>
      <c r="G672" s="488"/>
      <c r="H672" s="109"/>
    </row>
    <row r="673" spans="1:8">
      <c r="A673" s="106"/>
      <c r="B673" s="106"/>
      <c r="C673" s="109"/>
      <c r="D673" s="109"/>
      <c r="E673" s="487"/>
      <c r="F673" s="109"/>
      <c r="G673" s="488"/>
      <c r="H673" s="109"/>
    </row>
    <row r="674" spans="1:8">
      <c r="A674" s="106"/>
      <c r="B674" s="106"/>
      <c r="C674" s="109"/>
      <c r="D674" s="109"/>
      <c r="E674" s="487"/>
      <c r="F674" s="109"/>
      <c r="G674" s="488"/>
      <c r="H674" s="109"/>
    </row>
    <row r="675" spans="1:8">
      <c r="A675" s="106"/>
      <c r="B675" s="106"/>
      <c r="C675" s="109"/>
      <c r="D675" s="109"/>
      <c r="E675" s="487"/>
      <c r="F675" s="109"/>
      <c r="G675" s="488"/>
      <c r="H675" s="109"/>
    </row>
    <row r="676" spans="1:8">
      <c r="A676" s="106"/>
      <c r="B676" s="106"/>
      <c r="C676" s="109"/>
      <c r="D676" s="109"/>
      <c r="E676" s="487"/>
      <c r="F676" s="109"/>
      <c r="G676" s="488"/>
      <c r="H676" s="109"/>
    </row>
    <row r="677" spans="1:8">
      <c r="A677" s="106"/>
      <c r="B677" s="106"/>
      <c r="C677" s="109"/>
      <c r="D677" s="109"/>
      <c r="E677" s="487"/>
      <c r="F677" s="109"/>
      <c r="G677" s="488"/>
      <c r="H677" s="109"/>
    </row>
    <row r="678" spans="1:8">
      <c r="A678" s="106"/>
      <c r="B678" s="106"/>
      <c r="C678" s="109"/>
      <c r="D678" s="109"/>
      <c r="E678" s="487"/>
      <c r="F678" s="109"/>
      <c r="G678" s="488"/>
      <c r="H678" s="109"/>
    </row>
    <row r="679" spans="1:8">
      <c r="A679" s="106"/>
      <c r="B679" s="106"/>
      <c r="C679" s="109"/>
      <c r="D679" s="109"/>
      <c r="E679" s="487"/>
      <c r="F679" s="109"/>
      <c r="G679" s="488"/>
      <c r="H679" s="109"/>
    </row>
    <row r="680" spans="1:8">
      <c r="A680" s="106"/>
      <c r="B680" s="106"/>
      <c r="C680" s="109"/>
      <c r="D680" s="109"/>
      <c r="E680" s="487"/>
      <c r="F680" s="109"/>
      <c r="G680" s="488"/>
      <c r="H680" s="109"/>
    </row>
    <row r="681" spans="1:8">
      <c r="A681" s="106"/>
      <c r="B681" s="106"/>
      <c r="C681" s="109"/>
      <c r="D681" s="109"/>
      <c r="E681" s="487"/>
      <c r="F681" s="109"/>
      <c r="G681" s="488"/>
      <c r="H681" s="109"/>
    </row>
    <row r="682" spans="1:8">
      <c r="A682" s="106"/>
      <c r="B682" s="106"/>
      <c r="C682" s="109"/>
      <c r="D682" s="109"/>
      <c r="E682" s="487"/>
      <c r="F682" s="109"/>
      <c r="G682" s="488"/>
      <c r="H682" s="109"/>
    </row>
    <row r="683" spans="1:8">
      <c r="A683" s="106"/>
      <c r="B683" s="106"/>
      <c r="C683" s="109"/>
      <c r="D683" s="109"/>
      <c r="E683" s="487"/>
      <c r="F683" s="109"/>
      <c r="G683" s="488"/>
      <c r="H683" s="109"/>
    </row>
    <row r="684" spans="1:8">
      <c r="A684" s="106"/>
      <c r="B684" s="106"/>
      <c r="C684" s="109"/>
      <c r="D684" s="109"/>
      <c r="E684" s="487"/>
      <c r="F684" s="109"/>
      <c r="G684" s="488"/>
      <c r="H684" s="109"/>
    </row>
    <row r="685" spans="1:8">
      <c r="A685" s="106"/>
      <c r="B685" s="106"/>
      <c r="C685" s="109"/>
      <c r="D685" s="109"/>
      <c r="E685" s="487"/>
      <c r="F685" s="109"/>
      <c r="G685" s="488"/>
      <c r="H685" s="109"/>
    </row>
    <row r="686" spans="1:8">
      <c r="A686" s="106"/>
      <c r="B686" s="106"/>
      <c r="C686" s="109"/>
      <c r="D686" s="109"/>
      <c r="E686" s="487"/>
      <c r="F686" s="109"/>
      <c r="G686" s="488"/>
      <c r="H686" s="109"/>
    </row>
    <row r="687" spans="1:8">
      <c r="A687" s="106"/>
      <c r="B687" s="106"/>
      <c r="C687" s="109"/>
      <c r="D687" s="109"/>
      <c r="E687" s="487"/>
      <c r="F687" s="109"/>
      <c r="G687" s="488"/>
      <c r="H687" s="109"/>
    </row>
    <row r="688" spans="1:8">
      <c r="A688" s="106"/>
      <c r="B688" s="106"/>
      <c r="C688" s="109"/>
      <c r="D688" s="109"/>
      <c r="E688" s="487"/>
      <c r="F688" s="109"/>
      <c r="G688" s="488"/>
      <c r="H688" s="109"/>
    </row>
    <row r="689" spans="1:8">
      <c r="A689" s="106"/>
      <c r="B689" s="106"/>
      <c r="C689" s="109"/>
      <c r="D689" s="109"/>
      <c r="E689" s="487"/>
      <c r="F689" s="109"/>
      <c r="G689" s="488"/>
      <c r="H689" s="109"/>
    </row>
    <row r="690" spans="1:8">
      <c r="A690" s="106"/>
      <c r="B690" s="106"/>
      <c r="C690" s="109"/>
      <c r="D690" s="109"/>
      <c r="E690" s="487"/>
      <c r="F690" s="109"/>
      <c r="G690" s="488"/>
      <c r="H690" s="109"/>
    </row>
    <row r="691" spans="1:8">
      <c r="A691" s="106"/>
      <c r="B691" s="106"/>
      <c r="C691" s="109"/>
      <c r="D691" s="109"/>
      <c r="E691" s="487"/>
      <c r="F691" s="109"/>
      <c r="G691" s="488"/>
      <c r="H691" s="109"/>
    </row>
    <row r="692" spans="1:8">
      <c r="A692" s="106"/>
      <c r="B692" s="106"/>
      <c r="C692" s="109"/>
      <c r="D692" s="109"/>
      <c r="E692" s="487"/>
      <c r="F692" s="109"/>
      <c r="G692" s="488"/>
      <c r="H692" s="109"/>
    </row>
    <row r="693" spans="1:8">
      <c r="A693" s="106"/>
      <c r="B693" s="106"/>
      <c r="C693" s="109"/>
      <c r="D693" s="109"/>
      <c r="E693" s="487"/>
      <c r="F693" s="109"/>
      <c r="G693" s="488"/>
      <c r="H693" s="109"/>
    </row>
    <row r="694" spans="1:8">
      <c r="A694" s="106"/>
      <c r="B694" s="106"/>
      <c r="C694" s="109"/>
      <c r="D694" s="109"/>
      <c r="E694" s="487"/>
      <c r="F694" s="109"/>
      <c r="G694" s="488"/>
      <c r="H694" s="109"/>
    </row>
    <row r="695" spans="1:8">
      <c r="A695" s="106"/>
      <c r="B695" s="106"/>
      <c r="C695" s="109"/>
      <c r="D695" s="109"/>
      <c r="E695" s="487"/>
      <c r="F695" s="109"/>
      <c r="G695" s="488"/>
      <c r="H695" s="109"/>
    </row>
    <row r="696" spans="1:8">
      <c r="A696" s="106"/>
      <c r="B696" s="106"/>
      <c r="C696" s="109"/>
      <c r="D696" s="109"/>
      <c r="E696" s="487"/>
      <c r="F696" s="109"/>
      <c r="G696" s="488"/>
      <c r="H696" s="109"/>
    </row>
    <row r="697" spans="1:8">
      <c r="A697" s="106"/>
      <c r="B697" s="106"/>
      <c r="C697" s="109"/>
      <c r="D697" s="109"/>
      <c r="E697" s="487"/>
      <c r="F697" s="109"/>
      <c r="G697" s="488"/>
      <c r="H697" s="109"/>
    </row>
    <row r="698" spans="1:8">
      <c r="A698" s="106"/>
      <c r="B698" s="106"/>
      <c r="C698" s="109"/>
      <c r="D698" s="109"/>
      <c r="E698" s="487"/>
      <c r="F698" s="109"/>
      <c r="G698" s="488"/>
      <c r="H698" s="109"/>
    </row>
    <row r="699" spans="1:8">
      <c r="A699" s="106"/>
      <c r="B699" s="106"/>
      <c r="C699" s="109"/>
      <c r="D699" s="109"/>
      <c r="E699" s="487"/>
      <c r="F699" s="109"/>
      <c r="G699" s="488"/>
      <c r="H699" s="109"/>
    </row>
    <row r="700" spans="1:8">
      <c r="A700" s="106"/>
      <c r="B700" s="106"/>
      <c r="C700" s="109"/>
      <c r="D700" s="109"/>
      <c r="E700" s="487"/>
      <c r="F700" s="109"/>
      <c r="G700" s="488"/>
      <c r="H700" s="109"/>
    </row>
    <row r="701" spans="1:8">
      <c r="A701" s="106"/>
      <c r="B701" s="106"/>
      <c r="C701" s="109"/>
      <c r="D701" s="109"/>
      <c r="E701" s="487"/>
      <c r="F701" s="109"/>
      <c r="G701" s="488"/>
      <c r="H701" s="109"/>
    </row>
    <row r="702" spans="1:8">
      <c r="A702" s="106"/>
      <c r="B702" s="106"/>
      <c r="C702" s="109"/>
      <c r="D702" s="109"/>
      <c r="E702" s="487"/>
      <c r="F702" s="109"/>
      <c r="G702" s="488"/>
      <c r="H702" s="109"/>
    </row>
    <row r="703" spans="1:8">
      <c r="A703" s="106"/>
      <c r="B703" s="106"/>
      <c r="C703" s="109"/>
      <c r="D703" s="109"/>
      <c r="E703" s="487"/>
      <c r="F703" s="109"/>
      <c r="G703" s="488"/>
      <c r="H703" s="109"/>
    </row>
    <row r="704" spans="1:8">
      <c r="A704" s="106"/>
      <c r="B704" s="106"/>
      <c r="C704" s="109"/>
      <c r="D704" s="109"/>
      <c r="E704" s="487"/>
      <c r="F704" s="109"/>
      <c r="G704" s="488"/>
      <c r="H704" s="109"/>
    </row>
    <row r="705" spans="1:8">
      <c r="A705" s="106"/>
      <c r="B705" s="106"/>
      <c r="C705" s="109"/>
      <c r="D705" s="109"/>
      <c r="E705" s="487"/>
      <c r="F705" s="109"/>
      <c r="G705" s="488"/>
      <c r="H705" s="109"/>
    </row>
    <row r="706" spans="1:8">
      <c r="A706" s="106"/>
      <c r="B706" s="106"/>
      <c r="C706" s="109"/>
      <c r="D706" s="109"/>
      <c r="E706" s="487"/>
      <c r="F706" s="109"/>
      <c r="G706" s="488"/>
      <c r="H706" s="109"/>
    </row>
    <row r="707" spans="1:8">
      <c r="A707" s="106"/>
      <c r="B707" s="106"/>
      <c r="C707" s="109"/>
      <c r="D707" s="109"/>
      <c r="E707" s="487"/>
      <c r="F707" s="109"/>
      <c r="G707" s="488"/>
      <c r="H707" s="109"/>
    </row>
    <row r="708" spans="1:8">
      <c r="A708" s="106"/>
      <c r="B708" s="106"/>
      <c r="C708" s="109"/>
      <c r="D708" s="109"/>
      <c r="E708" s="487"/>
      <c r="F708" s="109"/>
      <c r="G708" s="488"/>
      <c r="H708" s="109"/>
    </row>
    <row r="709" spans="1:8">
      <c r="A709" s="106"/>
      <c r="B709" s="106"/>
      <c r="C709" s="109"/>
      <c r="D709" s="109"/>
      <c r="E709" s="487"/>
      <c r="F709" s="109"/>
      <c r="G709" s="488"/>
      <c r="H709" s="109"/>
    </row>
    <row r="710" spans="1:8">
      <c r="A710" s="106"/>
      <c r="B710" s="106"/>
      <c r="C710" s="109"/>
      <c r="D710" s="109"/>
      <c r="E710" s="487"/>
      <c r="F710" s="109"/>
      <c r="G710" s="488"/>
      <c r="H710" s="109"/>
    </row>
    <row r="711" spans="1:8">
      <c r="A711" s="106"/>
      <c r="B711" s="106"/>
      <c r="C711" s="109"/>
      <c r="D711" s="109"/>
      <c r="E711" s="487"/>
      <c r="F711" s="109"/>
      <c r="G711" s="488"/>
      <c r="H711" s="109"/>
    </row>
    <row r="712" spans="1:8">
      <c r="A712" s="106"/>
      <c r="B712" s="106"/>
      <c r="C712" s="109"/>
      <c r="D712" s="109"/>
      <c r="E712" s="487"/>
      <c r="F712" s="109"/>
      <c r="G712" s="488"/>
      <c r="H712" s="109"/>
    </row>
    <row r="713" spans="1:8">
      <c r="A713" s="106"/>
      <c r="B713" s="106"/>
      <c r="C713" s="109"/>
      <c r="D713" s="109"/>
      <c r="E713" s="487"/>
      <c r="F713" s="109"/>
      <c r="G713" s="488"/>
      <c r="H713" s="109"/>
    </row>
    <row r="714" spans="1:8">
      <c r="A714" s="106"/>
      <c r="B714" s="106"/>
      <c r="C714" s="109"/>
      <c r="D714" s="109"/>
      <c r="E714" s="487"/>
      <c r="F714" s="109"/>
      <c r="G714" s="488"/>
      <c r="H714" s="109"/>
    </row>
    <row r="715" spans="1:8">
      <c r="A715" s="106"/>
      <c r="B715" s="106"/>
      <c r="C715" s="109"/>
      <c r="D715" s="109"/>
      <c r="E715" s="487"/>
      <c r="F715" s="109"/>
      <c r="G715" s="488"/>
      <c r="H715" s="109"/>
    </row>
    <row r="716" spans="1:8">
      <c r="A716" s="106"/>
      <c r="B716" s="106"/>
      <c r="C716" s="109"/>
      <c r="D716" s="109"/>
      <c r="E716" s="487"/>
      <c r="F716" s="109"/>
      <c r="G716" s="488"/>
      <c r="H716" s="109"/>
    </row>
    <row r="717" spans="1:8">
      <c r="A717" s="106"/>
      <c r="B717" s="106"/>
      <c r="C717" s="109"/>
      <c r="D717" s="109"/>
      <c r="E717" s="487"/>
      <c r="F717" s="109"/>
      <c r="G717" s="488"/>
      <c r="H717" s="109"/>
    </row>
    <row r="718" spans="1:8">
      <c r="A718" s="106"/>
      <c r="B718" s="106"/>
      <c r="C718" s="109"/>
      <c r="D718" s="109"/>
      <c r="E718" s="487"/>
      <c r="F718" s="109"/>
      <c r="G718" s="488"/>
      <c r="H718" s="109"/>
    </row>
    <row r="719" spans="1:8">
      <c r="A719" s="106"/>
      <c r="B719" s="106"/>
      <c r="C719" s="109"/>
      <c r="D719" s="109"/>
      <c r="E719" s="487"/>
      <c r="F719" s="109"/>
      <c r="G719" s="488"/>
      <c r="H719" s="109"/>
    </row>
    <row r="720" spans="1:8">
      <c r="A720" s="106"/>
      <c r="B720" s="106"/>
      <c r="C720" s="109"/>
      <c r="D720" s="109"/>
      <c r="E720" s="487"/>
      <c r="F720" s="109"/>
      <c r="G720" s="488"/>
      <c r="H720" s="109"/>
    </row>
    <row r="721" spans="1:8">
      <c r="A721" s="106"/>
      <c r="B721" s="106"/>
      <c r="C721" s="109"/>
      <c r="D721" s="109"/>
      <c r="E721" s="487"/>
      <c r="F721" s="109"/>
      <c r="G721" s="488"/>
      <c r="H721" s="109"/>
    </row>
    <row r="722" spans="1:8">
      <c r="A722" s="106"/>
      <c r="B722" s="106"/>
      <c r="C722" s="109"/>
      <c r="D722" s="109"/>
      <c r="E722" s="487"/>
      <c r="F722" s="109"/>
      <c r="G722" s="488"/>
      <c r="H722" s="109"/>
    </row>
    <row r="723" spans="1:8">
      <c r="A723" s="106"/>
      <c r="B723" s="106"/>
      <c r="C723" s="109"/>
      <c r="D723" s="109"/>
      <c r="E723" s="487"/>
      <c r="F723" s="109"/>
      <c r="G723" s="488"/>
      <c r="H723" s="109"/>
    </row>
    <row r="724" spans="1:8">
      <c r="A724" s="106"/>
      <c r="B724" s="106"/>
      <c r="C724" s="109"/>
      <c r="D724" s="109"/>
      <c r="E724" s="487"/>
      <c r="F724" s="109"/>
      <c r="G724" s="488"/>
      <c r="H724" s="109"/>
    </row>
    <row r="725" spans="1:8">
      <c r="A725" s="106"/>
      <c r="B725" s="106"/>
      <c r="C725" s="109"/>
      <c r="D725" s="109"/>
      <c r="E725" s="487"/>
      <c r="F725" s="109"/>
      <c r="G725" s="488"/>
      <c r="H725" s="109"/>
    </row>
    <row r="726" spans="1:8">
      <c r="A726" s="106"/>
      <c r="B726" s="106"/>
      <c r="C726" s="109"/>
      <c r="D726" s="109"/>
      <c r="E726" s="487"/>
      <c r="F726" s="109"/>
      <c r="G726" s="488"/>
      <c r="H726" s="109"/>
    </row>
    <row r="727" spans="1:8">
      <c r="A727" s="106"/>
      <c r="B727" s="106"/>
      <c r="C727" s="109"/>
      <c r="D727" s="109"/>
      <c r="E727" s="487"/>
      <c r="F727" s="109"/>
      <c r="G727" s="488"/>
      <c r="H727" s="109"/>
    </row>
    <row r="728" spans="1:8">
      <c r="A728" s="106"/>
      <c r="B728" s="106"/>
      <c r="C728" s="109"/>
      <c r="D728" s="109"/>
      <c r="E728" s="487"/>
      <c r="F728" s="109"/>
      <c r="G728" s="488"/>
      <c r="H728" s="109"/>
    </row>
    <row r="729" spans="1:8">
      <c r="A729" s="106"/>
      <c r="B729" s="106"/>
      <c r="C729" s="109"/>
      <c r="D729" s="109"/>
      <c r="E729" s="487"/>
      <c r="F729" s="109"/>
      <c r="G729" s="488"/>
      <c r="H729" s="109"/>
    </row>
    <row r="730" spans="1:8">
      <c r="A730" s="106"/>
      <c r="B730" s="106"/>
      <c r="C730" s="109"/>
      <c r="D730" s="109"/>
      <c r="E730" s="487"/>
      <c r="F730" s="109"/>
      <c r="G730" s="488"/>
      <c r="H730" s="109"/>
    </row>
    <row r="731" spans="1:8">
      <c r="A731" s="106"/>
      <c r="B731" s="106"/>
      <c r="C731" s="109"/>
      <c r="D731" s="109"/>
      <c r="E731" s="487"/>
      <c r="F731" s="109"/>
      <c r="G731" s="488"/>
      <c r="H731" s="109"/>
    </row>
    <row r="732" spans="1:8">
      <c r="A732" s="106"/>
      <c r="B732" s="106"/>
      <c r="C732" s="109"/>
      <c r="D732" s="109"/>
      <c r="E732" s="487"/>
      <c r="F732" s="109"/>
      <c r="G732" s="488"/>
      <c r="H732" s="109"/>
    </row>
    <row r="733" spans="1:8">
      <c r="A733" s="106"/>
      <c r="B733" s="106"/>
      <c r="C733" s="109"/>
      <c r="D733" s="109"/>
      <c r="E733" s="487"/>
      <c r="F733" s="109"/>
      <c r="G733" s="488"/>
      <c r="H733" s="109"/>
    </row>
    <row r="734" spans="1:8">
      <c r="A734" s="106"/>
      <c r="B734" s="106"/>
      <c r="C734" s="109"/>
      <c r="D734" s="109"/>
      <c r="E734" s="487"/>
      <c r="F734" s="109"/>
      <c r="G734" s="488"/>
      <c r="H734" s="109"/>
    </row>
    <row r="735" spans="1:8">
      <c r="A735" s="106"/>
      <c r="B735" s="106"/>
      <c r="C735" s="109"/>
      <c r="D735" s="109"/>
      <c r="E735" s="487"/>
      <c r="F735" s="109"/>
      <c r="G735" s="488"/>
      <c r="H735" s="109"/>
    </row>
    <row r="736" spans="1:8">
      <c r="A736" s="106"/>
      <c r="B736" s="106"/>
      <c r="C736" s="109"/>
      <c r="D736" s="109"/>
      <c r="E736" s="487"/>
      <c r="F736" s="109"/>
      <c r="G736" s="488"/>
      <c r="H736" s="109"/>
    </row>
    <row r="737" spans="1:8">
      <c r="A737" s="106"/>
      <c r="B737" s="106"/>
      <c r="C737" s="109"/>
      <c r="D737" s="109"/>
      <c r="E737" s="487"/>
      <c r="F737" s="109"/>
      <c r="G737" s="488"/>
      <c r="H737" s="109"/>
    </row>
    <row r="738" spans="1:8">
      <c r="A738" s="106"/>
      <c r="B738" s="106"/>
      <c r="C738" s="109"/>
      <c r="D738" s="109"/>
      <c r="E738" s="487"/>
      <c r="F738" s="109"/>
      <c r="G738" s="488"/>
      <c r="H738" s="109"/>
    </row>
    <row r="739" spans="1:8">
      <c r="A739" s="106"/>
      <c r="B739" s="106"/>
      <c r="C739" s="109"/>
      <c r="D739" s="109"/>
      <c r="E739" s="487"/>
      <c r="F739" s="109"/>
      <c r="G739" s="488"/>
      <c r="H739" s="109"/>
    </row>
    <row r="740" spans="1:8">
      <c r="A740" s="106"/>
      <c r="B740" s="106"/>
      <c r="C740" s="109"/>
      <c r="D740" s="109"/>
      <c r="E740" s="487"/>
      <c r="F740" s="109"/>
      <c r="G740" s="488"/>
      <c r="H740" s="109"/>
    </row>
    <row r="741" spans="1:8">
      <c r="A741" s="106"/>
      <c r="B741" s="106"/>
      <c r="C741" s="109"/>
      <c r="D741" s="109"/>
      <c r="E741" s="487"/>
      <c r="F741" s="109"/>
      <c r="G741" s="488"/>
      <c r="H741" s="109"/>
    </row>
    <row r="742" spans="1:8">
      <c r="A742" s="106"/>
      <c r="B742" s="106"/>
      <c r="C742" s="109"/>
      <c r="D742" s="109"/>
      <c r="E742" s="487"/>
      <c r="F742" s="109"/>
      <c r="G742" s="488"/>
      <c r="H742" s="109"/>
    </row>
    <row r="743" spans="1:8">
      <c r="A743" s="106"/>
      <c r="B743" s="106"/>
      <c r="C743" s="109"/>
      <c r="D743" s="109"/>
      <c r="E743" s="487"/>
      <c r="F743" s="109"/>
      <c r="G743" s="488"/>
      <c r="H743" s="109"/>
    </row>
    <row r="744" spans="1:8">
      <c r="A744" s="106"/>
      <c r="B744" s="106"/>
      <c r="C744" s="109"/>
      <c r="D744" s="109"/>
      <c r="E744" s="487"/>
      <c r="F744" s="109"/>
      <c r="G744" s="488"/>
      <c r="H744" s="109"/>
    </row>
    <row r="745" spans="1:8">
      <c r="A745" s="106"/>
      <c r="B745" s="106"/>
      <c r="C745" s="109"/>
      <c r="D745" s="109"/>
      <c r="E745" s="487"/>
      <c r="F745" s="109"/>
      <c r="G745" s="488"/>
      <c r="H745" s="109"/>
    </row>
    <row r="746" spans="1:8">
      <c r="A746" s="106"/>
      <c r="B746" s="106"/>
      <c r="C746" s="109"/>
      <c r="D746" s="109"/>
      <c r="E746" s="487"/>
      <c r="F746" s="109"/>
      <c r="G746" s="488"/>
      <c r="H746" s="109"/>
    </row>
    <row r="747" spans="1:8">
      <c r="A747" s="106"/>
      <c r="B747" s="106"/>
      <c r="C747" s="109"/>
      <c r="D747" s="109"/>
      <c r="E747" s="487"/>
      <c r="F747" s="109"/>
      <c r="G747" s="488"/>
      <c r="H747" s="109"/>
    </row>
    <row r="748" spans="1:8">
      <c r="A748" s="106"/>
      <c r="B748" s="106"/>
      <c r="C748" s="109"/>
      <c r="D748" s="109"/>
      <c r="E748" s="487"/>
      <c r="F748" s="109"/>
      <c r="G748" s="488"/>
      <c r="H748" s="109"/>
    </row>
    <row r="749" spans="1:8">
      <c r="A749" s="106"/>
      <c r="B749" s="106"/>
      <c r="C749" s="109"/>
      <c r="D749" s="109"/>
      <c r="E749" s="487"/>
      <c r="F749" s="109"/>
      <c r="G749" s="488"/>
      <c r="H749" s="109"/>
    </row>
    <row r="750" spans="1:8">
      <c r="A750" s="106"/>
      <c r="B750" s="106"/>
      <c r="C750" s="109"/>
      <c r="D750" s="109"/>
      <c r="E750" s="487"/>
      <c r="F750" s="109"/>
      <c r="G750" s="488"/>
      <c r="H750" s="109"/>
    </row>
    <row r="751" spans="1:8">
      <c r="A751" s="106"/>
      <c r="B751" s="106"/>
      <c r="C751" s="109"/>
      <c r="D751" s="109"/>
      <c r="E751" s="487"/>
      <c r="F751" s="109"/>
      <c r="G751" s="488"/>
      <c r="H751" s="109"/>
    </row>
    <row r="752" spans="1:8">
      <c r="A752" s="106"/>
      <c r="B752" s="106"/>
      <c r="C752" s="109"/>
      <c r="D752" s="109"/>
      <c r="E752" s="487"/>
      <c r="F752" s="109"/>
      <c r="G752" s="488"/>
      <c r="H752" s="109"/>
    </row>
    <row r="753" spans="1:8">
      <c r="A753" s="106"/>
      <c r="B753" s="106"/>
      <c r="C753" s="109"/>
      <c r="D753" s="109"/>
      <c r="E753" s="487"/>
      <c r="F753" s="109"/>
      <c r="G753" s="488"/>
      <c r="H753" s="109"/>
    </row>
    <row r="754" spans="1:8">
      <c r="A754" s="106"/>
      <c r="B754" s="106"/>
      <c r="C754" s="109"/>
      <c r="D754" s="109"/>
      <c r="E754" s="487"/>
      <c r="F754" s="109"/>
      <c r="G754" s="488"/>
      <c r="H754" s="109"/>
    </row>
    <row r="755" spans="1:8">
      <c r="A755" s="106"/>
      <c r="B755" s="106"/>
      <c r="C755" s="109"/>
      <c r="D755" s="109"/>
      <c r="E755" s="487"/>
      <c r="F755" s="109"/>
      <c r="G755" s="488"/>
      <c r="H755" s="109"/>
    </row>
    <row r="756" spans="1:8">
      <c r="A756" s="106"/>
      <c r="B756" s="106"/>
      <c r="C756" s="109"/>
      <c r="D756" s="109"/>
      <c r="E756" s="487"/>
      <c r="F756" s="109"/>
      <c r="G756" s="488"/>
      <c r="H756" s="109"/>
    </row>
    <row r="757" spans="1:8">
      <c r="A757" s="106"/>
      <c r="B757" s="106"/>
      <c r="C757" s="109"/>
      <c r="D757" s="109"/>
      <c r="E757" s="487"/>
      <c r="F757" s="109"/>
      <c r="G757" s="488"/>
      <c r="H757" s="109"/>
    </row>
    <row r="758" spans="1:8">
      <c r="A758" s="106"/>
      <c r="B758" s="106"/>
      <c r="C758" s="109"/>
      <c r="D758" s="109"/>
      <c r="E758" s="487"/>
      <c r="F758" s="109"/>
      <c r="G758" s="488"/>
      <c r="H758" s="109"/>
    </row>
    <row r="759" spans="1:8">
      <c r="A759" s="106"/>
      <c r="B759" s="106"/>
      <c r="C759" s="109"/>
      <c r="D759" s="109"/>
      <c r="E759" s="487"/>
      <c r="F759" s="109"/>
      <c r="G759" s="488"/>
      <c r="H759" s="109"/>
    </row>
    <row r="760" spans="1:8">
      <c r="A760" s="106"/>
      <c r="B760" s="106"/>
      <c r="C760" s="109"/>
      <c r="D760" s="109"/>
      <c r="E760" s="487"/>
      <c r="F760" s="109"/>
      <c r="G760" s="488"/>
      <c r="H760" s="109"/>
    </row>
    <row r="761" spans="1:8">
      <c r="A761" s="106"/>
      <c r="B761" s="106"/>
      <c r="C761" s="109"/>
      <c r="D761" s="109"/>
      <c r="E761" s="487"/>
      <c r="F761" s="109"/>
      <c r="G761" s="488"/>
      <c r="H761" s="109"/>
    </row>
    <row r="762" spans="1:8">
      <c r="A762" s="106"/>
      <c r="B762" s="106"/>
      <c r="C762" s="109"/>
      <c r="D762" s="109"/>
      <c r="E762" s="487"/>
      <c r="F762" s="109"/>
      <c r="G762" s="488"/>
      <c r="H762" s="109"/>
    </row>
    <row r="763" spans="1:8">
      <c r="A763" s="106"/>
      <c r="B763" s="106"/>
      <c r="C763" s="109"/>
      <c r="D763" s="109"/>
      <c r="E763" s="487"/>
      <c r="F763" s="109"/>
      <c r="G763" s="488"/>
      <c r="H763" s="109"/>
    </row>
    <row r="764" spans="1:8">
      <c r="A764" s="106"/>
      <c r="B764" s="106"/>
      <c r="C764" s="109"/>
      <c r="D764" s="109"/>
      <c r="E764" s="487"/>
      <c r="F764" s="109"/>
      <c r="G764" s="488"/>
      <c r="H764" s="109"/>
    </row>
    <row r="765" spans="1:8">
      <c r="A765" s="106"/>
      <c r="B765" s="106"/>
      <c r="C765" s="109"/>
      <c r="D765" s="109"/>
      <c r="E765" s="487"/>
      <c r="F765" s="109"/>
      <c r="G765" s="488"/>
      <c r="H765" s="109"/>
    </row>
    <row r="766" spans="1:8">
      <c r="A766" s="106"/>
      <c r="B766" s="106"/>
      <c r="C766" s="109"/>
      <c r="D766" s="109"/>
      <c r="E766" s="487"/>
      <c r="F766" s="109"/>
      <c r="G766" s="488"/>
      <c r="H766" s="109"/>
    </row>
    <row r="767" spans="1:8">
      <c r="A767" s="106"/>
      <c r="B767" s="106"/>
      <c r="C767" s="109"/>
      <c r="D767" s="109"/>
      <c r="E767" s="487"/>
      <c r="F767" s="109"/>
      <c r="G767" s="488"/>
      <c r="H767" s="109"/>
    </row>
    <row r="768" spans="1:8">
      <c r="A768" s="106"/>
      <c r="B768" s="106"/>
      <c r="C768" s="109"/>
      <c r="D768" s="109"/>
      <c r="E768" s="487"/>
      <c r="F768" s="109"/>
      <c r="G768" s="488"/>
      <c r="H768" s="109"/>
    </row>
    <row r="769" spans="1:8">
      <c r="A769" s="106"/>
      <c r="B769" s="106"/>
      <c r="C769" s="109"/>
      <c r="D769" s="109"/>
      <c r="E769" s="487"/>
      <c r="F769" s="109"/>
      <c r="G769" s="488"/>
      <c r="H769" s="109"/>
    </row>
    <row r="770" spans="1:8">
      <c r="A770" s="106"/>
      <c r="B770" s="106"/>
      <c r="C770" s="109"/>
      <c r="D770" s="109"/>
      <c r="E770" s="487"/>
      <c r="F770" s="109"/>
      <c r="G770" s="488"/>
      <c r="H770" s="109"/>
    </row>
    <row r="771" spans="1:8">
      <c r="A771" s="106"/>
      <c r="B771" s="106"/>
      <c r="C771" s="109"/>
      <c r="D771" s="109"/>
      <c r="E771" s="487"/>
      <c r="F771" s="109"/>
      <c r="G771" s="488"/>
      <c r="H771" s="109"/>
    </row>
    <row r="772" spans="1:8">
      <c r="A772" s="106"/>
      <c r="B772" s="106"/>
      <c r="C772" s="109"/>
      <c r="D772" s="109"/>
      <c r="E772" s="487"/>
      <c r="F772" s="109"/>
      <c r="G772" s="488"/>
      <c r="H772" s="109"/>
    </row>
    <row r="773" spans="1:8">
      <c r="A773" s="106"/>
      <c r="B773" s="106"/>
      <c r="C773" s="109"/>
      <c r="D773" s="109"/>
      <c r="E773" s="487"/>
      <c r="F773" s="109"/>
      <c r="G773" s="488"/>
      <c r="H773" s="109"/>
    </row>
    <row r="774" spans="1:8">
      <c r="A774" s="106"/>
      <c r="B774" s="106"/>
      <c r="C774" s="109"/>
      <c r="D774" s="109"/>
      <c r="E774" s="487"/>
      <c r="F774" s="109"/>
      <c r="G774" s="488"/>
      <c r="H774" s="109"/>
    </row>
    <row r="775" spans="1:8">
      <c r="A775" s="106"/>
      <c r="B775" s="106"/>
      <c r="C775" s="109"/>
      <c r="D775" s="109"/>
      <c r="E775" s="487"/>
      <c r="F775" s="109"/>
      <c r="G775" s="488"/>
      <c r="H775" s="109"/>
    </row>
    <row r="776" spans="1:8">
      <c r="A776" s="106"/>
      <c r="B776" s="106"/>
      <c r="C776" s="109"/>
      <c r="D776" s="109"/>
      <c r="E776" s="487"/>
      <c r="F776" s="109"/>
      <c r="G776" s="488"/>
      <c r="H776" s="109"/>
    </row>
    <row r="777" spans="1:8">
      <c r="A777" s="106"/>
      <c r="B777" s="106"/>
      <c r="C777" s="109"/>
      <c r="D777" s="109"/>
      <c r="E777" s="487"/>
      <c r="F777" s="109"/>
      <c r="G777" s="488"/>
      <c r="H777" s="109"/>
    </row>
    <row r="778" spans="1:8">
      <c r="A778" s="106"/>
      <c r="B778" s="106"/>
      <c r="C778" s="109"/>
      <c r="D778" s="109"/>
      <c r="E778" s="487"/>
      <c r="F778" s="109"/>
      <c r="G778" s="488"/>
      <c r="H778" s="109"/>
    </row>
    <row r="779" spans="1:8">
      <c r="A779" s="106"/>
      <c r="B779" s="106"/>
      <c r="C779" s="109"/>
      <c r="D779" s="109"/>
      <c r="E779" s="487"/>
      <c r="F779" s="109"/>
      <c r="G779" s="488"/>
      <c r="H779" s="109"/>
    </row>
    <row r="780" spans="1:8">
      <c r="A780" s="106"/>
      <c r="B780" s="106"/>
      <c r="C780" s="109"/>
      <c r="D780" s="109"/>
      <c r="E780" s="487"/>
      <c r="F780" s="109"/>
      <c r="G780" s="488"/>
      <c r="H780" s="109"/>
    </row>
    <row r="781" spans="1:8">
      <c r="A781" s="106"/>
      <c r="B781" s="106"/>
      <c r="C781" s="109"/>
      <c r="D781" s="109"/>
      <c r="E781" s="487"/>
      <c r="F781" s="109"/>
      <c r="G781" s="488"/>
      <c r="H781" s="109"/>
    </row>
    <row r="782" spans="1:8">
      <c r="A782" s="106"/>
      <c r="B782" s="106"/>
      <c r="C782" s="109"/>
      <c r="D782" s="109"/>
      <c r="E782" s="487"/>
      <c r="F782" s="109"/>
      <c r="G782" s="488"/>
      <c r="H782" s="109"/>
    </row>
  </sheetData>
  <sheetProtection password="D306" sheet="1" objects="1" scenarios="1" selectLockedCells="1" selectUnlockedCells="1"/>
  <mergeCells count="57">
    <mergeCell ref="D15:E15"/>
    <mergeCell ref="F15:G15"/>
    <mergeCell ref="H15:I15"/>
    <mergeCell ref="D16:E16"/>
    <mergeCell ref="H16:I16"/>
    <mergeCell ref="D17:E17"/>
    <mergeCell ref="F17:G17"/>
    <mergeCell ref="H17:I17"/>
    <mergeCell ref="A1:G3"/>
    <mergeCell ref="A6:J6"/>
    <mergeCell ref="D14:E14"/>
    <mergeCell ref="F14:G14"/>
    <mergeCell ref="H14:I14"/>
    <mergeCell ref="J14:J17"/>
    <mergeCell ref="B156:B158"/>
    <mergeCell ref="B162:B163"/>
    <mergeCell ref="B164:B167"/>
    <mergeCell ref="B168:B170"/>
    <mergeCell ref="B173:B175"/>
    <mergeCell ref="F16:G16"/>
    <mergeCell ref="B131:B134"/>
    <mergeCell ref="B135:B137"/>
    <mergeCell ref="B140:B142"/>
    <mergeCell ref="B145:B146"/>
    <mergeCell ref="B147:B150"/>
    <mergeCell ref="B151:B153"/>
    <mergeCell ref="B118:B120"/>
    <mergeCell ref="B94:B95"/>
    <mergeCell ref="B96:B99"/>
    <mergeCell ref="B100:B102"/>
    <mergeCell ref="B105:B107"/>
    <mergeCell ref="B129:B130"/>
    <mergeCell ref="B123:B125"/>
    <mergeCell ref="A128:J128"/>
    <mergeCell ref="B92:B93"/>
    <mergeCell ref="B76:B77"/>
    <mergeCell ref="B78:B81"/>
    <mergeCell ref="B82:B84"/>
    <mergeCell ref="B87:B89"/>
    <mergeCell ref="B110:B111"/>
    <mergeCell ref="B112:B113"/>
    <mergeCell ref="B114:B117"/>
    <mergeCell ref="B40:B41"/>
    <mergeCell ref="B42:B45"/>
    <mergeCell ref="B51:B53"/>
    <mergeCell ref="B46:B48"/>
    <mergeCell ref="B73:B75"/>
    <mergeCell ref="B57:B58"/>
    <mergeCell ref="B59:B62"/>
    <mergeCell ref="B63:B65"/>
    <mergeCell ref="B68:B70"/>
    <mergeCell ref="A19:A35"/>
    <mergeCell ref="B31:B33"/>
    <mergeCell ref="B20:B21"/>
    <mergeCell ref="B22:B25"/>
    <mergeCell ref="B26:B28"/>
    <mergeCell ref="B36:B39"/>
  </mergeCells>
  <phoneticPr fontId="43" type="noConversion"/>
  <pageMargins left="0.23622047244094491" right="0.23622047244094491" top="0.51181102362204722" bottom="0.51181102362204722" header="0.31496062992125984" footer="0.31496062992125984"/>
  <pageSetup paperSize="9" scale="73" fitToHeight="0" orientation="portrait" r:id="rId1"/>
  <headerFooter>
    <oddFooter>Page &amp;P of &amp;N</oddFooter>
  </headerFooter>
  <rowBreaks count="2" manualBreakCount="2">
    <brk id="72" max="16383" man="1"/>
    <brk id="127" max="16383" man="1"/>
  </rowBreaks>
  <drawing r:id="rId2"/>
</worksheet>
</file>

<file path=xl/worksheets/sheet3.xml><?xml version="1.0" encoding="utf-8"?>
<worksheet xmlns="http://schemas.openxmlformats.org/spreadsheetml/2006/main" xmlns:r="http://schemas.openxmlformats.org/officeDocument/2006/relationships">
  <dimension ref="A1:AT138"/>
  <sheetViews>
    <sheetView showGridLines="0" zoomScaleNormal="100" workbookViewId="0">
      <selection activeCell="E67" sqref="E67"/>
    </sheetView>
  </sheetViews>
  <sheetFormatPr defaultRowHeight="15"/>
  <cols>
    <col min="1" max="1" width="34.28515625" style="126" customWidth="1"/>
    <col min="2" max="3" width="9.140625" style="126"/>
    <col min="4" max="4" width="11.140625" style="126" customWidth="1"/>
    <col min="5" max="8" width="9.140625" style="126"/>
    <col min="9" max="9" width="10.28515625" style="126" bestFit="1" customWidth="1"/>
    <col min="10" max="10" width="10.42578125" style="126" bestFit="1" customWidth="1"/>
    <col min="11" max="12" width="9.140625" style="126"/>
    <col min="13" max="13" width="2.28515625" style="126" hidden="1" customWidth="1"/>
    <col min="14" max="14" width="2.140625" style="126" hidden="1" customWidth="1"/>
    <col min="15" max="15" width="4.42578125" style="126" hidden="1" customWidth="1"/>
    <col min="16" max="16" width="5" style="126" hidden="1" customWidth="1"/>
    <col min="17" max="17" width="4.42578125" style="126" hidden="1" customWidth="1"/>
    <col min="18" max="18" width="7.140625" style="126" hidden="1" customWidth="1"/>
    <col min="19" max="19" width="5" style="126" hidden="1" customWidth="1"/>
    <col min="20" max="20" width="2.42578125" style="126" hidden="1" customWidth="1"/>
    <col min="21" max="21" width="10.42578125" style="126" hidden="1" customWidth="1"/>
    <col min="22" max="22" width="5.28515625" style="126" hidden="1" customWidth="1"/>
    <col min="23" max="23" width="8.5703125" style="126" hidden="1" customWidth="1"/>
    <col min="24" max="24" width="5.28515625" style="126" hidden="1" customWidth="1"/>
    <col min="25" max="25" width="6" style="126" hidden="1" customWidth="1"/>
    <col min="26" max="26" width="1.85546875" style="126" hidden="1" customWidth="1"/>
    <col min="27" max="30" width="5.28515625" style="126" hidden="1" customWidth="1"/>
    <col min="31" max="31" width="5" style="126" hidden="1" customWidth="1"/>
    <col min="32" max="32" width="2.7109375" style="126" hidden="1" customWidth="1"/>
    <col min="33" max="33" width="10.42578125" style="126" hidden="1" customWidth="1"/>
    <col min="34" max="35" width="5.28515625" style="126" hidden="1" customWidth="1"/>
    <col min="36" max="36" width="6" style="126" hidden="1" customWidth="1"/>
    <col min="37" max="37" width="4" style="126" hidden="1" customWidth="1"/>
    <col min="38" max="38" width="5.28515625" style="126" hidden="1" customWidth="1"/>
    <col min="39" max="39" width="6" style="126" hidden="1" customWidth="1"/>
    <col min="40" max="40" width="5" style="126" hidden="1" customWidth="1"/>
    <col min="41" max="42" width="5.28515625" style="126" hidden="1" customWidth="1"/>
    <col min="43" max="43" width="5" style="126" hidden="1" customWidth="1"/>
    <col min="44" max="44" width="9" style="126" hidden="1" customWidth="1"/>
    <col min="45" max="45" width="9.140625" style="126"/>
    <col min="46" max="46" width="0" style="126" hidden="1" customWidth="1"/>
    <col min="47" max="16384" width="9.140625" style="126"/>
  </cols>
  <sheetData>
    <row r="1" spans="1:11" ht="14.1" customHeight="1">
      <c r="A1" s="859"/>
      <c r="B1" s="860"/>
      <c r="C1" s="860"/>
      <c r="D1" s="860"/>
      <c r="E1" s="860"/>
      <c r="F1" s="607"/>
      <c r="G1" s="608"/>
      <c r="H1" s="633"/>
      <c r="I1" s="634"/>
      <c r="J1" s="635"/>
      <c r="K1" s="636"/>
    </row>
    <row r="2" spans="1:11" ht="14.1" customHeight="1">
      <c r="A2" s="861"/>
      <c r="B2" s="862"/>
      <c r="C2" s="862"/>
      <c r="D2" s="862"/>
      <c r="E2" s="862"/>
      <c r="F2" s="610"/>
      <c r="G2" s="611"/>
      <c r="H2" s="637"/>
      <c r="I2" s="638"/>
      <c r="J2" s="639"/>
      <c r="K2" s="640"/>
    </row>
    <row r="3" spans="1:11" ht="14.1" customHeight="1">
      <c r="A3" s="861"/>
      <c r="B3" s="862"/>
      <c r="C3" s="862"/>
      <c r="D3" s="862"/>
      <c r="E3" s="862"/>
      <c r="F3" s="610"/>
      <c r="G3" s="611"/>
      <c r="H3" s="637"/>
      <c r="I3" s="638"/>
      <c r="J3" s="639"/>
      <c r="K3" s="640"/>
    </row>
    <row r="4" spans="1:11" ht="14.1" customHeight="1">
      <c r="A4" s="613"/>
      <c r="B4" s="614"/>
      <c r="C4" s="610"/>
      <c r="D4" s="610"/>
      <c r="E4" s="610"/>
      <c r="F4" s="610"/>
      <c r="G4" s="611"/>
      <c r="H4" s="637"/>
      <c r="I4" s="638"/>
      <c r="J4" s="639"/>
      <c r="K4" s="640"/>
    </row>
    <row r="5" spans="1:11" ht="3.95" customHeight="1">
      <c r="A5" s="615"/>
      <c r="B5" s="616"/>
      <c r="C5" s="617"/>
      <c r="D5" s="617"/>
      <c r="E5" s="617"/>
      <c r="F5" s="617"/>
      <c r="G5" s="618"/>
      <c r="H5" s="641"/>
      <c r="I5" s="642"/>
      <c r="J5" s="643"/>
      <c r="K5" s="644"/>
    </row>
    <row r="6" spans="1:11" ht="19.5" thickBot="1">
      <c r="A6" s="904" t="s">
        <v>539</v>
      </c>
      <c r="B6" s="905"/>
      <c r="C6" s="905"/>
      <c r="D6" s="905"/>
      <c r="E6" s="905"/>
      <c r="F6" s="905"/>
      <c r="G6" s="905"/>
      <c r="H6" s="905"/>
      <c r="I6" s="905"/>
      <c r="J6" s="905"/>
      <c r="K6" s="906"/>
    </row>
    <row r="7" spans="1:11" ht="14.1" customHeight="1">
      <c r="A7" s="102" t="s">
        <v>242</v>
      </c>
      <c r="B7" s="620"/>
      <c r="C7" s="443"/>
      <c r="D7" s="443"/>
      <c r="E7" s="444"/>
      <c r="F7" s="443"/>
      <c r="G7" s="443"/>
      <c r="H7" s="443"/>
      <c r="I7" s="445"/>
      <c r="J7" s="445"/>
      <c r="K7" s="645"/>
    </row>
    <row r="8" spans="1:11" ht="14.1" customHeight="1">
      <c r="A8" s="103" t="s">
        <v>866</v>
      </c>
      <c r="B8" s="51"/>
      <c r="C8" s="219"/>
      <c r="D8" s="219"/>
      <c r="E8" s="220"/>
      <c r="F8" s="219"/>
      <c r="G8" s="219"/>
      <c r="H8" s="219"/>
      <c r="I8" s="445"/>
      <c r="J8" s="445"/>
      <c r="K8" s="645"/>
    </row>
    <row r="9" spans="1:11" ht="14.1" customHeight="1">
      <c r="A9" s="103" t="s">
        <v>867</v>
      </c>
      <c r="B9" s="216"/>
      <c r="C9" s="219"/>
      <c r="D9" s="219"/>
      <c r="E9" s="220"/>
      <c r="F9" s="219"/>
      <c r="G9" s="219"/>
      <c r="H9" s="219"/>
      <c r="I9" s="445"/>
      <c r="J9" s="445"/>
      <c r="K9" s="645"/>
    </row>
    <row r="10" spans="1:11" ht="14.1" customHeight="1">
      <c r="A10" s="103" t="s">
        <v>897</v>
      </c>
      <c r="B10" s="216"/>
      <c r="C10" s="219"/>
      <c r="D10" s="216"/>
      <c r="E10" s="220"/>
      <c r="F10" s="219"/>
      <c r="G10" s="219"/>
      <c r="H10" s="219"/>
      <c r="I10" s="445"/>
      <c r="J10" s="445"/>
      <c r="K10" s="645"/>
    </row>
    <row r="11" spans="1:11" ht="14.1" customHeight="1">
      <c r="A11" s="621" t="s">
        <v>895</v>
      </c>
      <c r="B11" s="216"/>
      <c r="C11" s="219"/>
      <c r="D11" s="216"/>
      <c r="E11" s="220"/>
      <c r="F11" s="219"/>
      <c r="G11" s="219"/>
      <c r="H11" s="219"/>
      <c r="I11" s="445"/>
      <c r="J11" s="445"/>
      <c r="K11" s="645"/>
    </row>
    <row r="12" spans="1:11" ht="14.1" customHeight="1">
      <c r="A12" s="622" t="s">
        <v>887</v>
      </c>
      <c r="B12" s="216"/>
      <c r="C12" s="216"/>
      <c r="D12" s="222"/>
      <c r="E12" s="220"/>
      <c r="F12" s="219"/>
      <c r="G12" s="219"/>
      <c r="H12" s="646"/>
      <c r="I12" s="445"/>
      <c r="J12" s="445"/>
      <c r="K12" s="645"/>
    </row>
    <row r="13" spans="1:11" ht="14.1" customHeight="1">
      <c r="A13" s="103" t="s">
        <v>888</v>
      </c>
      <c r="B13" s="216"/>
      <c r="C13" s="216"/>
      <c r="D13" s="216"/>
      <c r="E13" s="220"/>
      <c r="F13" s="445"/>
      <c r="G13" s="647" t="s">
        <v>889</v>
      </c>
      <c r="H13" s="648"/>
      <c r="I13" s="649"/>
      <c r="J13" s="650"/>
      <c r="K13" s="651"/>
    </row>
    <row r="14" spans="1:11" ht="14.1" customHeight="1">
      <c r="A14" s="103" t="s">
        <v>152</v>
      </c>
      <c r="B14" s="216"/>
      <c r="C14" s="216"/>
      <c r="D14" s="221"/>
      <c r="E14" s="220"/>
      <c r="F14" s="445"/>
      <c r="G14" s="652" t="s">
        <v>890</v>
      </c>
      <c r="H14" s="653"/>
      <c r="I14" s="654"/>
      <c r="J14" s="655"/>
      <c r="K14" s="656"/>
    </row>
    <row r="15" spans="1:11" ht="14.1" customHeight="1">
      <c r="A15" s="103" t="s">
        <v>871</v>
      </c>
      <c r="B15" s="216"/>
      <c r="C15" s="216"/>
      <c r="D15" s="222"/>
      <c r="E15" s="220"/>
      <c r="F15" s="445"/>
      <c r="G15" s="657" t="s">
        <v>891</v>
      </c>
      <c r="H15" s="653"/>
      <c r="I15" s="654"/>
      <c r="J15" s="655"/>
      <c r="K15" s="656"/>
    </row>
    <row r="16" spans="1:11" ht="14.1" customHeight="1" thickBot="1">
      <c r="A16" s="658" t="s">
        <v>868</v>
      </c>
      <c r="B16" s="659"/>
      <c r="C16" s="660"/>
      <c r="D16" s="661"/>
      <c r="E16" s="662"/>
      <c r="F16" s="663"/>
      <c r="G16" s="664"/>
      <c r="H16" s="665"/>
      <c r="I16" s="666"/>
      <c r="J16" s="667"/>
      <c r="K16" s="668"/>
    </row>
    <row r="17" spans="1:46" ht="15" customHeight="1">
      <c r="A17" s="669" t="s">
        <v>892</v>
      </c>
      <c r="B17" s="907" t="s">
        <v>191</v>
      </c>
      <c r="C17" s="908"/>
      <c r="D17" s="908"/>
      <c r="E17" s="909"/>
      <c r="F17" s="910" t="s">
        <v>870</v>
      </c>
      <c r="G17" s="913" t="s">
        <v>893</v>
      </c>
      <c r="H17" s="914"/>
      <c r="I17" s="914"/>
      <c r="J17" s="914"/>
      <c r="K17" s="915" t="s">
        <v>870</v>
      </c>
    </row>
    <row r="18" spans="1:46" ht="15.75" customHeight="1">
      <c r="A18" s="670" t="s">
        <v>894</v>
      </c>
      <c r="B18" s="918" t="s">
        <v>863</v>
      </c>
      <c r="C18" s="919"/>
      <c r="D18" s="919"/>
      <c r="E18" s="920"/>
      <c r="F18" s="911"/>
      <c r="G18" s="921" t="s">
        <v>706</v>
      </c>
      <c r="H18" s="922"/>
      <c r="I18" s="922"/>
      <c r="J18" s="922"/>
      <c r="K18" s="916"/>
    </row>
    <row r="19" spans="1:46" ht="13.5" customHeight="1">
      <c r="A19" s="671"/>
      <c r="B19" s="923" t="s">
        <v>825</v>
      </c>
      <c r="C19" s="924"/>
      <c r="D19" s="924"/>
      <c r="E19" s="925"/>
      <c r="F19" s="911"/>
      <c r="G19" s="921" t="s">
        <v>707</v>
      </c>
      <c r="H19" s="922"/>
      <c r="I19" s="922"/>
      <c r="J19" s="922"/>
      <c r="K19" s="916"/>
    </row>
    <row r="20" spans="1:46" ht="13.5" customHeight="1" thickBot="1">
      <c r="A20" s="672"/>
      <c r="B20" s="899" t="s">
        <v>826</v>
      </c>
      <c r="C20" s="900"/>
      <c r="D20" s="900"/>
      <c r="E20" s="901"/>
      <c r="F20" s="912"/>
      <c r="G20" s="902" t="s">
        <v>708</v>
      </c>
      <c r="H20" s="903"/>
      <c r="I20" s="903"/>
      <c r="J20" s="903"/>
      <c r="K20" s="917"/>
    </row>
    <row r="21" spans="1:46" ht="13.5" customHeight="1" thickBot="1">
      <c r="A21" s="491" t="s">
        <v>66</v>
      </c>
      <c r="B21" s="168" t="s">
        <v>262</v>
      </c>
      <c r="C21" s="165" t="s">
        <v>194</v>
      </c>
      <c r="D21" s="165" t="s">
        <v>244</v>
      </c>
      <c r="E21" s="167" t="s">
        <v>68</v>
      </c>
      <c r="F21" s="673" t="s">
        <v>710</v>
      </c>
      <c r="G21" s="674" t="s">
        <v>262</v>
      </c>
      <c r="H21" s="165" t="s">
        <v>194</v>
      </c>
      <c r="I21" s="166" t="s">
        <v>244</v>
      </c>
      <c r="J21" s="167" t="s">
        <v>68</v>
      </c>
      <c r="K21" s="167" t="s">
        <v>710</v>
      </c>
    </row>
    <row r="22" spans="1:46">
      <c r="A22" s="889" t="s">
        <v>908</v>
      </c>
      <c r="B22" s="886" t="s">
        <v>71</v>
      </c>
      <c r="C22" s="169" t="s">
        <v>80</v>
      </c>
      <c r="D22" s="170" t="s">
        <v>530</v>
      </c>
      <c r="E22" s="120">
        <v>675</v>
      </c>
      <c r="F22" s="676" t="s">
        <v>613</v>
      </c>
      <c r="G22" s="882" t="s">
        <v>71</v>
      </c>
      <c r="H22" s="169" t="s">
        <v>80</v>
      </c>
      <c r="I22" s="171" t="s">
        <v>726</v>
      </c>
      <c r="J22" s="173" t="s">
        <v>711</v>
      </c>
      <c r="K22" s="174" t="s">
        <v>726</v>
      </c>
      <c r="L22" s="449"/>
      <c r="M22" s="281" t="s">
        <v>643</v>
      </c>
      <c r="N22" s="281" t="s">
        <v>642</v>
      </c>
      <c r="O22" s="217">
        <v>193</v>
      </c>
      <c r="P22" s="109">
        <f>O22+35</f>
        <v>228</v>
      </c>
      <c r="Q22" s="217">
        <v>905</v>
      </c>
      <c r="R22" s="217">
        <f t="shared" ref="R22:R33" si="0">Q22+P22</f>
        <v>1133</v>
      </c>
      <c r="S22" s="126">
        <v>1135</v>
      </c>
      <c r="U22" s="217">
        <v>954</v>
      </c>
      <c r="V22" s="217">
        <f t="shared" ref="V22:V33" si="1">U22+P22</f>
        <v>1182</v>
      </c>
      <c r="W22" s="280">
        <v>1190</v>
      </c>
      <c r="Y22" s="281" t="s">
        <v>643</v>
      </c>
      <c r="Z22" s="281" t="s">
        <v>709</v>
      </c>
      <c r="AA22" s="217">
        <v>193</v>
      </c>
      <c r="AB22" s="109">
        <f>AA22+35</f>
        <v>228</v>
      </c>
      <c r="AC22" s="217">
        <v>1181</v>
      </c>
      <c r="AD22" s="217">
        <f t="shared" ref="AD22:AD33" si="2">AC22+AB22</f>
        <v>1409</v>
      </c>
      <c r="AE22" s="447"/>
      <c r="AG22" s="217">
        <v>1229</v>
      </c>
      <c r="AH22" s="217">
        <f t="shared" ref="AH22:AH33" si="3">AG22+AB22</f>
        <v>1457</v>
      </c>
      <c r="AI22" s="280">
        <v>1460</v>
      </c>
      <c r="AL22" s="280"/>
      <c r="AM22" s="126">
        <f t="shared" ref="AM22:AM33" si="4">AH22+AL22</f>
        <v>1457</v>
      </c>
    </row>
    <row r="23" spans="1:46">
      <c r="A23" s="890"/>
      <c r="B23" s="884"/>
      <c r="C23" s="175" t="s">
        <v>118</v>
      </c>
      <c r="D23" s="176" t="s">
        <v>498</v>
      </c>
      <c r="E23" s="122">
        <v>725</v>
      </c>
      <c r="F23" s="677" t="s">
        <v>613</v>
      </c>
      <c r="G23" s="878"/>
      <c r="H23" s="175" t="s">
        <v>118</v>
      </c>
      <c r="I23" s="170" t="s">
        <v>712</v>
      </c>
      <c r="J23" s="177">
        <v>1100</v>
      </c>
      <c r="K23" s="575" t="s">
        <v>613</v>
      </c>
      <c r="L23" s="449"/>
      <c r="M23" s="281" t="s">
        <v>644</v>
      </c>
      <c r="N23" s="281" t="s">
        <v>642</v>
      </c>
      <c r="O23" s="217">
        <v>288</v>
      </c>
      <c r="P23" s="109">
        <f>O23+35</f>
        <v>323</v>
      </c>
      <c r="Q23" s="217">
        <v>905</v>
      </c>
      <c r="R23" s="217">
        <f t="shared" si="0"/>
        <v>1228</v>
      </c>
      <c r="S23" s="126">
        <v>1230</v>
      </c>
      <c r="U23" s="217">
        <v>954</v>
      </c>
      <c r="V23" s="217">
        <f t="shared" si="1"/>
        <v>1277</v>
      </c>
      <c r="W23" s="280">
        <v>1280</v>
      </c>
      <c r="Y23" s="281" t="s">
        <v>644</v>
      </c>
      <c r="Z23" s="281" t="s">
        <v>709</v>
      </c>
      <c r="AA23" s="217">
        <v>288</v>
      </c>
      <c r="AB23" s="109">
        <f>AA23+35</f>
        <v>323</v>
      </c>
      <c r="AC23" s="217">
        <v>1181</v>
      </c>
      <c r="AD23" s="217">
        <f t="shared" si="2"/>
        <v>1504</v>
      </c>
      <c r="AE23" s="447"/>
      <c r="AG23" s="217">
        <v>1229</v>
      </c>
      <c r="AH23" s="217">
        <f t="shared" si="3"/>
        <v>1552</v>
      </c>
      <c r="AI23" s="280">
        <v>1560</v>
      </c>
      <c r="AL23" s="280"/>
      <c r="AM23" s="126">
        <f t="shared" si="4"/>
        <v>1552</v>
      </c>
      <c r="AT23" s="126">
        <v>1100</v>
      </c>
    </row>
    <row r="24" spans="1:46">
      <c r="A24" s="890"/>
      <c r="B24" s="885"/>
      <c r="C24" s="175" t="s">
        <v>119</v>
      </c>
      <c r="D24" s="176" t="s">
        <v>713</v>
      </c>
      <c r="E24" s="122">
        <v>770</v>
      </c>
      <c r="F24" s="678" t="s">
        <v>613</v>
      </c>
      <c r="G24" s="879"/>
      <c r="H24" s="175" t="s">
        <v>119</v>
      </c>
      <c r="I24" s="176" t="s">
        <v>714</v>
      </c>
      <c r="J24" s="122">
        <v>1160</v>
      </c>
      <c r="K24" s="576" t="s">
        <v>613</v>
      </c>
      <c r="L24" s="449"/>
      <c r="M24" s="281" t="s">
        <v>645</v>
      </c>
      <c r="N24" s="281" t="s">
        <v>642</v>
      </c>
      <c r="O24" s="217">
        <v>388</v>
      </c>
      <c r="P24" s="109">
        <f>O24+35</f>
        <v>423</v>
      </c>
      <c r="Q24" s="217">
        <v>905</v>
      </c>
      <c r="R24" s="217">
        <f t="shared" si="0"/>
        <v>1328</v>
      </c>
      <c r="S24" s="126">
        <v>1330</v>
      </c>
      <c r="U24" s="217">
        <v>954</v>
      </c>
      <c r="V24" s="217">
        <f t="shared" si="1"/>
        <v>1377</v>
      </c>
      <c r="W24" s="280">
        <v>1380</v>
      </c>
      <c r="Y24" s="281" t="s">
        <v>645</v>
      </c>
      <c r="Z24" s="281" t="s">
        <v>709</v>
      </c>
      <c r="AA24" s="217">
        <v>388</v>
      </c>
      <c r="AB24" s="109">
        <f>AA24+35</f>
        <v>423</v>
      </c>
      <c r="AC24" s="217">
        <v>1181</v>
      </c>
      <c r="AD24" s="217">
        <f t="shared" si="2"/>
        <v>1604</v>
      </c>
      <c r="AE24" s="447"/>
      <c r="AG24" s="217">
        <v>1229</v>
      </c>
      <c r="AH24" s="217">
        <f t="shared" si="3"/>
        <v>1652</v>
      </c>
      <c r="AI24" s="280">
        <v>1660</v>
      </c>
      <c r="AL24" s="280"/>
      <c r="AM24" s="126">
        <f t="shared" si="4"/>
        <v>1652</v>
      </c>
      <c r="AT24" s="126">
        <v>1160</v>
      </c>
    </row>
    <row r="25" spans="1:46">
      <c r="A25" s="890"/>
      <c r="B25" s="883" t="s">
        <v>81</v>
      </c>
      <c r="C25" s="179" t="s">
        <v>117</v>
      </c>
      <c r="D25" s="176" t="s">
        <v>500</v>
      </c>
      <c r="E25" s="122">
        <v>950</v>
      </c>
      <c r="F25" s="677" t="s">
        <v>614</v>
      </c>
      <c r="G25" s="877" t="s">
        <v>81</v>
      </c>
      <c r="H25" s="179" t="s">
        <v>117</v>
      </c>
      <c r="I25" s="176" t="s">
        <v>715</v>
      </c>
      <c r="J25" s="122">
        <v>1230</v>
      </c>
      <c r="K25" s="575" t="s">
        <v>614</v>
      </c>
      <c r="L25" s="449"/>
      <c r="M25" s="281" t="s">
        <v>646</v>
      </c>
      <c r="N25" s="281" t="s">
        <v>709</v>
      </c>
      <c r="O25" s="217">
        <v>499</v>
      </c>
      <c r="P25" s="109">
        <f>O25+35</f>
        <v>534</v>
      </c>
      <c r="Q25" s="217">
        <v>1019</v>
      </c>
      <c r="R25" s="217">
        <f t="shared" si="0"/>
        <v>1553</v>
      </c>
      <c r="S25" s="126">
        <v>1555</v>
      </c>
      <c r="U25" s="217">
        <v>1067</v>
      </c>
      <c r="V25" s="217">
        <f t="shared" si="1"/>
        <v>1601</v>
      </c>
      <c r="W25" s="280">
        <v>1600</v>
      </c>
      <c r="Y25" s="281" t="s">
        <v>646</v>
      </c>
      <c r="Z25" s="281" t="s">
        <v>709</v>
      </c>
      <c r="AA25" s="217">
        <v>499</v>
      </c>
      <c r="AB25" s="109">
        <f>AA25+35</f>
        <v>534</v>
      </c>
      <c r="AC25" s="217">
        <v>1181</v>
      </c>
      <c r="AD25" s="217">
        <f t="shared" si="2"/>
        <v>1715</v>
      </c>
      <c r="AE25" s="447"/>
      <c r="AG25" s="217">
        <v>1229</v>
      </c>
      <c r="AH25" s="217">
        <f t="shared" si="3"/>
        <v>1763</v>
      </c>
      <c r="AI25" s="280">
        <v>1770</v>
      </c>
      <c r="AL25" s="280"/>
      <c r="AM25" s="126">
        <f t="shared" si="4"/>
        <v>1763</v>
      </c>
      <c r="AT25" s="126">
        <v>1230</v>
      </c>
    </row>
    <row r="26" spans="1:46">
      <c r="A26" s="890"/>
      <c r="B26" s="884"/>
      <c r="C26" s="179" t="s">
        <v>79</v>
      </c>
      <c r="D26" s="176" t="s">
        <v>501</v>
      </c>
      <c r="E26" s="122">
        <v>1010</v>
      </c>
      <c r="F26" s="677" t="s">
        <v>614</v>
      </c>
      <c r="G26" s="878"/>
      <c r="H26" s="179" t="s">
        <v>79</v>
      </c>
      <c r="I26" s="176" t="s">
        <v>502</v>
      </c>
      <c r="J26" s="122">
        <v>1310</v>
      </c>
      <c r="K26" s="575" t="s">
        <v>614</v>
      </c>
      <c r="L26" s="449"/>
      <c r="M26" s="281" t="s">
        <v>647</v>
      </c>
      <c r="N26" s="281" t="s">
        <v>709</v>
      </c>
      <c r="O26" s="217">
        <v>627</v>
      </c>
      <c r="P26" s="109">
        <f>O26+35</f>
        <v>662</v>
      </c>
      <c r="Q26" s="217">
        <v>1019</v>
      </c>
      <c r="R26" s="217">
        <f t="shared" si="0"/>
        <v>1681</v>
      </c>
      <c r="S26" s="126">
        <v>1685</v>
      </c>
      <c r="U26" s="217">
        <v>1067</v>
      </c>
      <c r="V26" s="217">
        <f t="shared" si="1"/>
        <v>1729</v>
      </c>
      <c r="W26" s="280">
        <v>1730</v>
      </c>
      <c r="Y26" s="281" t="s">
        <v>647</v>
      </c>
      <c r="Z26" s="281" t="s">
        <v>709</v>
      </c>
      <c r="AA26" s="217">
        <v>627</v>
      </c>
      <c r="AB26" s="109">
        <f>AA26+35</f>
        <v>662</v>
      </c>
      <c r="AC26" s="217">
        <v>1181</v>
      </c>
      <c r="AD26" s="217">
        <f t="shared" si="2"/>
        <v>1843</v>
      </c>
      <c r="AE26" s="447"/>
      <c r="AG26" s="217">
        <v>1229</v>
      </c>
      <c r="AH26" s="217">
        <f t="shared" si="3"/>
        <v>1891</v>
      </c>
      <c r="AI26" s="280">
        <v>1900</v>
      </c>
      <c r="AJ26" s="126" t="s">
        <v>73</v>
      </c>
      <c r="AL26" s="280">
        <v>30</v>
      </c>
      <c r="AM26" s="126">
        <f t="shared" si="4"/>
        <v>1921</v>
      </c>
      <c r="AN26" s="126">
        <v>1925</v>
      </c>
      <c r="AT26" s="126">
        <v>1310</v>
      </c>
    </row>
    <row r="27" spans="1:46">
      <c r="A27" s="890"/>
      <c r="B27" s="884"/>
      <c r="C27" s="179" t="s">
        <v>81</v>
      </c>
      <c r="D27" s="176" t="s">
        <v>503</v>
      </c>
      <c r="E27" s="122">
        <v>1100</v>
      </c>
      <c r="F27" s="677" t="s">
        <v>615</v>
      </c>
      <c r="G27" s="878"/>
      <c r="H27" s="179" t="s">
        <v>81</v>
      </c>
      <c r="I27" s="176" t="s">
        <v>504</v>
      </c>
      <c r="J27" s="122">
        <v>1370</v>
      </c>
      <c r="K27" s="575" t="s">
        <v>615</v>
      </c>
      <c r="L27" s="449"/>
      <c r="M27" s="281" t="s">
        <v>648</v>
      </c>
      <c r="N27" s="281" t="s">
        <v>709</v>
      </c>
      <c r="O27" s="217">
        <v>771</v>
      </c>
      <c r="P27" s="110">
        <f>O27+50</f>
        <v>821</v>
      </c>
      <c r="Q27" s="217">
        <v>1019</v>
      </c>
      <c r="R27" s="217">
        <f t="shared" si="0"/>
        <v>1840</v>
      </c>
      <c r="S27" s="126">
        <v>1840</v>
      </c>
      <c r="U27" s="217">
        <v>1067</v>
      </c>
      <c r="V27" s="217">
        <f t="shared" si="1"/>
        <v>1888</v>
      </c>
      <c r="W27" s="280">
        <v>1840</v>
      </c>
      <c r="Y27" s="281" t="s">
        <v>648</v>
      </c>
      <c r="Z27" s="281" t="s">
        <v>709</v>
      </c>
      <c r="AA27" s="217">
        <v>771</v>
      </c>
      <c r="AB27" s="110">
        <f>AA27+50</f>
        <v>821</v>
      </c>
      <c r="AC27" s="217">
        <v>1181</v>
      </c>
      <c r="AD27" s="217">
        <f t="shared" si="2"/>
        <v>2002</v>
      </c>
      <c r="AE27" s="447"/>
      <c r="AG27" s="217">
        <v>1229</v>
      </c>
      <c r="AH27" s="217">
        <f t="shared" si="3"/>
        <v>2050</v>
      </c>
      <c r="AI27" s="280">
        <v>2050</v>
      </c>
      <c r="AL27" s="280"/>
      <c r="AM27" s="126">
        <f t="shared" si="4"/>
        <v>2050</v>
      </c>
      <c r="AT27" s="126">
        <v>1370</v>
      </c>
    </row>
    <row r="28" spans="1:46">
      <c r="A28" s="890"/>
      <c r="B28" s="884"/>
      <c r="C28" s="179" t="s">
        <v>70</v>
      </c>
      <c r="D28" s="176" t="s">
        <v>505</v>
      </c>
      <c r="E28" s="122">
        <v>1190</v>
      </c>
      <c r="F28" s="677" t="s">
        <v>615</v>
      </c>
      <c r="G28" s="878"/>
      <c r="H28" s="179" t="s">
        <v>70</v>
      </c>
      <c r="I28" s="176" t="s">
        <v>506</v>
      </c>
      <c r="J28" s="122">
        <v>1460</v>
      </c>
      <c r="K28" s="575" t="s">
        <v>615</v>
      </c>
      <c r="L28" s="449"/>
      <c r="M28" s="281" t="s">
        <v>649</v>
      </c>
      <c r="N28" s="281" t="s">
        <v>645</v>
      </c>
      <c r="O28" s="217">
        <v>979</v>
      </c>
      <c r="P28" s="110">
        <f>O28+50</f>
        <v>1029</v>
      </c>
      <c r="Q28" s="217">
        <v>1266</v>
      </c>
      <c r="R28" s="217">
        <f t="shared" si="0"/>
        <v>2295</v>
      </c>
      <c r="S28" s="126">
        <v>2300</v>
      </c>
      <c r="U28" s="217">
        <v>1314</v>
      </c>
      <c r="V28" s="217">
        <f t="shared" si="1"/>
        <v>2343</v>
      </c>
      <c r="W28" s="280">
        <v>2350</v>
      </c>
      <c r="Y28" s="281" t="s">
        <v>649</v>
      </c>
      <c r="Z28" s="281" t="s">
        <v>709</v>
      </c>
      <c r="AA28" s="217">
        <v>979</v>
      </c>
      <c r="AB28" s="110">
        <f>AA28+50</f>
        <v>1029</v>
      </c>
      <c r="AC28" s="217">
        <v>1181</v>
      </c>
      <c r="AD28" s="217">
        <f t="shared" si="2"/>
        <v>2210</v>
      </c>
      <c r="AE28" s="447"/>
      <c r="AG28" s="217">
        <v>1229</v>
      </c>
      <c r="AH28" s="217">
        <f t="shared" si="3"/>
        <v>2258</v>
      </c>
      <c r="AI28" s="280">
        <v>2260</v>
      </c>
      <c r="AJ28" s="126">
        <v>2550</v>
      </c>
      <c r="AK28" s="126">
        <v>200</v>
      </c>
      <c r="AL28" s="280">
        <v>50</v>
      </c>
      <c r="AM28" s="126">
        <f t="shared" si="4"/>
        <v>2308</v>
      </c>
      <c r="AN28" s="126">
        <v>2550</v>
      </c>
      <c r="AT28" s="126">
        <v>1460</v>
      </c>
    </row>
    <row r="29" spans="1:46">
      <c r="A29" s="890"/>
      <c r="B29" s="884"/>
      <c r="C29" s="179" t="s">
        <v>75</v>
      </c>
      <c r="D29" s="176" t="s">
        <v>507</v>
      </c>
      <c r="E29" s="122">
        <v>1280</v>
      </c>
      <c r="F29" s="677" t="s">
        <v>615</v>
      </c>
      <c r="G29" s="878"/>
      <c r="H29" s="179" t="s">
        <v>75</v>
      </c>
      <c r="I29" s="176" t="s">
        <v>508</v>
      </c>
      <c r="J29" s="122">
        <v>1560</v>
      </c>
      <c r="K29" s="575" t="s">
        <v>615</v>
      </c>
      <c r="L29" s="449"/>
      <c r="M29" s="281" t="s">
        <v>650</v>
      </c>
      <c r="N29" s="281" t="s">
        <v>640</v>
      </c>
      <c r="O29" s="217">
        <v>1218</v>
      </c>
      <c r="P29" s="110">
        <f>O29+60</f>
        <v>1278</v>
      </c>
      <c r="Q29" s="217">
        <v>1421</v>
      </c>
      <c r="R29" s="217">
        <f t="shared" si="0"/>
        <v>2699</v>
      </c>
      <c r="S29" s="126">
        <v>2700</v>
      </c>
      <c r="U29" s="217">
        <v>1469</v>
      </c>
      <c r="V29" s="217">
        <f t="shared" si="1"/>
        <v>2747</v>
      </c>
      <c r="W29" s="280">
        <v>2750</v>
      </c>
      <c r="Y29" s="281" t="s">
        <v>650</v>
      </c>
      <c r="Z29" s="281" t="s">
        <v>709</v>
      </c>
      <c r="AA29" s="217">
        <v>1218</v>
      </c>
      <c r="AB29" s="110">
        <f>AA29+60</f>
        <v>1278</v>
      </c>
      <c r="AC29" s="217">
        <v>1181</v>
      </c>
      <c r="AD29" s="217">
        <f t="shared" si="2"/>
        <v>2459</v>
      </c>
      <c r="AE29" s="447"/>
      <c r="AG29" s="217">
        <v>1229</v>
      </c>
      <c r="AH29" s="217">
        <f t="shared" si="3"/>
        <v>2507</v>
      </c>
      <c r="AI29" s="280">
        <v>2510</v>
      </c>
      <c r="AJ29" s="126">
        <v>2950</v>
      </c>
      <c r="AL29" s="280"/>
      <c r="AM29" s="126">
        <f t="shared" si="4"/>
        <v>2507</v>
      </c>
      <c r="AN29" s="126">
        <v>2950</v>
      </c>
      <c r="AT29" s="126">
        <v>1560</v>
      </c>
    </row>
    <row r="30" spans="1:46">
      <c r="A30" s="890"/>
      <c r="B30" s="885"/>
      <c r="C30" s="179" t="s">
        <v>76</v>
      </c>
      <c r="D30" s="176" t="s">
        <v>509</v>
      </c>
      <c r="E30" s="122">
        <v>1380</v>
      </c>
      <c r="F30" s="677" t="s">
        <v>615</v>
      </c>
      <c r="G30" s="879"/>
      <c r="H30" s="179" t="s">
        <v>76</v>
      </c>
      <c r="I30" s="176" t="s">
        <v>510</v>
      </c>
      <c r="J30" s="122">
        <v>1660</v>
      </c>
      <c r="K30" s="575" t="s">
        <v>615</v>
      </c>
      <c r="L30" s="449"/>
      <c r="M30" s="281" t="s">
        <v>716</v>
      </c>
      <c r="N30" s="281" t="s">
        <v>648</v>
      </c>
      <c r="O30" s="217">
        <v>1565</v>
      </c>
      <c r="P30" s="109">
        <f>O30+50</f>
        <v>1615</v>
      </c>
      <c r="Q30" s="217">
        <v>3962</v>
      </c>
      <c r="R30" s="217">
        <f t="shared" si="0"/>
        <v>5577</v>
      </c>
      <c r="S30" s="126">
        <v>5580</v>
      </c>
      <c r="U30" s="217">
        <v>4204</v>
      </c>
      <c r="V30" s="217">
        <f t="shared" si="1"/>
        <v>5819</v>
      </c>
      <c r="W30" s="280">
        <v>5820</v>
      </c>
      <c r="Y30" s="281" t="s">
        <v>716</v>
      </c>
      <c r="Z30" s="281" t="s">
        <v>648</v>
      </c>
      <c r="AA30" s="217">
        <v>1565</v>
      </c>
      <c r="AB30" s="109">
        <f>AA30+100</f>
        <v>1665</v>
      </c>
      <c r="AC30" s="217">
        <v>3962</v>
      </c>
      <c r="AD30" s="217">
        <f t="shared" si="2"/>
        <v>5627</v>
      </c>
      <c r="AE30" s="447"/>
      <c r="AG30" s="217">
        <v>4204</v>
      </c>
      <c r="AH30" s="217">
        <f t="shared" si="3"/>
        <v>5869</v>
      </c>
      <c r="AI30" s="280">
        <v>5870</v>
      </c>
      <c r="AJ30" s="126">
        <v>6020</v>
      </c>
      <c r="AL30" s="280">
        <v>100</v>
      </c>
      <c r="AM30" s="126">
        <f t="shared" si="4"/>
        <v>5969</v>
      </c>
      <c r="AN30" s="126">
        <v>5970</v>
      </c>
      <c r="AT30" s="126">
        <v>1660</v>
      </c>
    </row>
    <row r="31" spans="1:46">
      <c r="A31" s="890"/>
      <c r="B31" s="883" t="s">
        <v>456</v>
      </c>
      <c r="C31" s="179" t="s">
        <v>71</v>
      </c>
      <c r="D31" s="176" t="s">
        <v>511</v>
      </c>
      <c r="E31" s="122">
        <v>1600</v>
      </c>
      <c r="F31" s="677" t="s">
        <v>616</v>
      </c>
      <c r="G31" s="877" t="s">
        <v>456</v>
      </c>
      <c r="H31" s="179" t="s">
        <v>71</v>
      </c>
      <c r="I31" s="176" t="s">
        <v>512</v>
      </c>
      <c r="J31" s="514">
        <v>1825</v>
      </c>
      <c r="K31" s="575" t="s">
        <v>616</v>
      </c>
      <c r="L31" s="449"/>
      <c r="M31" s="281" t="s">
        <v>717</v>
      </c>
      <c r="N31" s="281" t="s">
        <v>648</v>
      </c>
      <c r="O31" s="217">
        <v>1969</v>
      </c>
      <c r="P31" s="109">
        <f>O31+50</f>
        <v>2019</v>
      </c>
      <c r="Q31" s="217">
        <v>3962</v>
      </c>
      <c r="R31" s="217">
        <f t="shared" si="0"/>
        <v>5981</v>
      </c>
      <c r="S31" s="126">
        <v>5985</v>
      </c>
      <c r="U31" s="217">
        <v>4204</v>
      </c>
      <c r="V31" s="217">
        <f t="shared" si="1"/>
        <v>6223</v>
      </c>
      <c r="W31" s="280">
        <v>6230</v>
      </c>
      <c r="Y31" s="281" t="s">
        <v>717</v>
      </c>
      <c r="Z31" s="281" t="s">
        <v>648</v>
      </c>
      <c r="AA31" s="217">
        <v>1969</v>
      </c>
      <c r="AB31" s="109">
        <f>AA31+50</f>
        <v>2019</v>
      </c>
      <c r="AC31" s="217">
        <v>3962</v>
      </c>
      <c r="AD31" s="217">
        <f t="shared" si="2"/>
        <v>5981</v>
      </c>
      <c r="AE31" s="447"/>
      <c r="AG31" s="217">
        <v>4204</v>
      </c>
      <c r="AH31" s="217">
        <f t="shared" si="3"/>
        <v>6223</v>
      </c>
      <c r="AI31" s="280">
        <v>6230</v>
      </c>
      <c r="AJ31" s="126">
        <v>6430</v>
      </c>
      <c r="AL31" s="280"/>
      <c r="AM31" s="126">
        <f t="shared" si="4"/>
        <v>6223</v>
      </c>
      <c r="AN31" s="126">
        <v>6380</v>
      </c>
      <c r="AT31" s="513">
        <v>1825</v>
      </c>
    </row>
    <row r="32" spans="1:46">
      <c r="A32" s="890"/>
      <c r="B32" s="884"/>
      <c r="C32" s="179" t="s">
        <v>72</v>
      </c>
      <c r="D32" s="176" t="s">
        <v>513</v>
      </c>
      <c r="E32" s="122">
        <v>1730</v>
      </c>
      <c r="F32" s="677" t="s">
        <v>616</v>
      </c>
      <c r="G32" s="878"/>
      <c r="H32" s="179" t="s">
        <v>72</v>
      </c>
      <c r="I32" s="176" t="s">
        <v>514</v>
      </c>
      <c r="J32" s="514">
        <v>2000</v>
      </c>
      <c r="K32" s="575" t="s">
        <v>616</v>
      </c>
      <c r="L32" s="449"/>
      <c r="M32" s="281" t="s">
        <v>718</v>
      </c>
      <c r="N32" s="281" t="s">
        <v>648</v>
      </c>
      <c r="O32" s="217">
        <v>2450</v>
      </c>
      <c r="P32" s="109">
        <f>O32+100</f>
        <v>2550</v>
      </c>
      <c r="Q32" s="217">
        <v>3962</v>
      </c>
      <c r="R32" s="217">
        <f t="shared" si="0"/>
        <v>6512</v>
      </c>
      <c r="S32" s="126">
        <v>6515</v>
      </c>
      <c r="U32" s="217">
        <v>4204</v>
      </c>
      <c r="V32" s="217">
        <f t="shared" si="1"/>
        <v>6754</v>
      </c>
      <c r="W32" s="280">
        <v>6760</v>
      </c>
      <c r="Y32" s="281" t="s">
        <v>718</v>
      </c>
      <c r="Z32" s="281" t="s">
        <v>648</v>
      </c>
      <c r="AA32" s="217">
        <v>2450</v>
      </c>
      <c r="AB32" s="109">
        <f>AA32+200</f>
        <v>2650</v>
      </c>
      <c r="AC32" s="217">
        <v>3962</v>
      </c>
      <c r="AD32" s="217">
        <f t="shared" si="2"/>
        <v>6612</v>
      </c>
      <c r="AE32" s="447"/>
      <c r="AG32" s="217">
        <v>4204</v>
      </c>
      <c r="AH32" s="217">
        <f t="shared" si="3"/>
        <v>6854</v>
      </c>
      <c r="AI32" s="280">
        <v>6860</v>
      </c>
      <c r="AJ32" s="126">
        <v>7060</v>
      </c>
      <c r="AK32" s="126">
        <v>300</v>
      </c>
      <c r="AL32" s="280">
        <v>200</v>
      </c>
      <c r="AM32" s="126">
        <f t="shared" si="4"/>
        <v>7054</v>
      </c>
      <c r="AN32" s="126" t="s">
        <v>73</v>
      </c>
      <c r="AT32" s="513">
        <v>2000</v>
      </c>
    </row>
    <row r="33" spans="1:46">
      <c r="A33" s="890"/>
      <c r="B33" s="885"/>
      <c r="C33" s="179" t="s">
        <v>77</v>
      </c>
      <c r="D33" s="176" t="s">
        <v>515</v>
      </c>
      <c r="E33" s="122">
        <v>1840</v>
      </c>
      <c r="F33" s="677" t="s">
        <v>616</v>
      </c>
      <c r="G33" s="879"/>
      <c r="H33" s="179" t="s">
        <v>77</v>
      </c>
      <c r="I33" s="176" t="s">
        <v>516</v>
      </c>
      <c r="J33" s="514">
        <v>2150</v>
      </c>
      <c r="K33" s="575" t="s">
        <v>616</v>
      </c>
      <c r="L33" s="449"/>
      <c r="M33" s="281" t="s">
        <v>720</v>
      </c>
      <c r="N33" s="281" t="s">
        <v>721</v>
      </c>
      <c r="O33" s="217">
        <v>3028</v>
      </c>
      <c r="P33" s="109">
        <f>O33+100</f>
        <v>3128</v>
      </c>
      <c r="Q33" s="217">
        <v>5184</v>
      </c>
      <c r="R33" s="217">
        <f t="shared" si="0"/>
        <v>8312</v>
      </c>
      <c r="S33" s="126">
        <v>8315</v>
      </c>
      <c r="U33" s="217">
        <v>5426</v>
      </c>
      <c r="V33" s="217">
        <f t="shared" si="1"/>
        <v>8554</v>
      </c>
      <c r="W33" s="280">
        <v>8560</v>
      </c>
      <c r="Y33" s="281" t="s">
        <v>720</v>
      </c>
      <c r="Z33" s="281" t="s">
        <v>721</v>
      </c>
      <c r="AA33" s="217">
        <v>3028</v>
      </c>
      <c r="AB33" s="109">
        <f>AA33+100</f>
        <v>3128</v>
      </c>
      <c r="AC33" s="217">
        <v>5184</v>
      </c>
      <c r="AD33" s="217">
        <f t="shared" si="2"/>
        <v>8312</v>
      </c>
      <c r="AE33" s="447"/>
      <c r="AG33" s="217">
        <v>5426</v>
      </c>
      <c r="AH33" s="217">
        <f t="shared" si="3"/>
        <v>8554</v>
      </c>
      <c r="AI33" s="280">
        <v>8560</v>
      </c>
      <c r="AJ33" s="126">
        <v>8860</v>
      </c>
      <c r="AM33" s="126">
        <f t="shared" si="4"/>
        <v>8554</v>
      </c>
      <c r="AT33" s="513">
        <v>2150</v>
      </c>
    </row>
    <row r="34" spans="1:46">
      <c r="A34" s="890"/>
      <c r="B34" s="180" t="s">
        <v>76</v>
      </c>
      <c r="C34" s="179" t="s">
        <v>74</v>
      </c>
      <c r="D34" s="176" t="s">
        <v>517</v>
      </c>
      <c r="E34" s="122">
        <v>2350</v>
      </c>
      <c r="F34" s="677" t="s">
        <v>617</v>
      </c>
      <c r="G34" s="685" t="s">
        <v>76</v>
      </c>
      <c r="H34" s="519" t="s">
        <v>74</v>
      </c>
      <c r="I34" s="520" t="s">
        <v>518</v>
      </c>
      <c r="J34" s="514">
        <v>2600</v>
      </c>
      <c r="K34" s="575" t="s">
        <v>617</v>
      </c>
      <c r="L34" s="449"/>
      <c r="AT34" s="513">
        <v>2600</v>
      </c>
    </row>
    <row r="35" spans="1:46" ht="15.75" thickBot="1">
      <c r="A35" s="890"/>
      <c r="B35" s="181" t="s">
        <v>117</v>
      </c>
      <c r="C35" s="182" t="s">
        <v>78</v>
      </c>
      <c r="D35" s="183" t="s">
        <v>519</v>
      </c>
      <c r="E35" s="184">
        <v>2750</v>
      </c>
      <c r="F35" s="679" t="s">
        <v>618</v>
      </c>
      <c r="G35" s="686" t="s">
        <v>117</v>
      </c>
      <c r="H35" s="521" t="s">
        <v>78</v>
      </c>
      <c r="I35" s="522" t="s">
        <v>520</v>
      </c>
      <c r="J35" s="517">
        <v>3000</v>
      </c>
      <c r="K35" s="577" t="s">
        <v>618</v>
      </c>
      <c r="L35" s="449"/>
      <c r="M35" s="898" t="s">
        <v>729</v>
      </c>
      <c r="N35" s="898"/>
      <c r="Q35" s="446" t="s">
        <v>730</v>
      </c>
      <c r="S35" s="447"/>
      <c r="U35" s="356" t="s">
        <v>731</v>
      </c>
      <c r="AA35" s="126" t="s">
        <v>635</v>
      </c>
      <c r="AC35" s="446" t="s">
        <v>730</v>
      </c>
      <c r="AE35" s="447"/>
      <c r="AG35" s="356" t="s">
        <v>731</v>
      </c>
      <c r="AT35" s="513">
        <v>3000</v>
      </c>
    </row>
    <row r="36" spans="1:46">
      <c r="A36" s="890"/>
      <c r="B36" s="887" t="s">
        <v>77</v>
      </c>
      <c r="C36" s="118" t="s">
        <v>175</v>
      </c>
      <c r="D36" s="119" t="s">
        <v>521</v>
      </c>
      <c r="E36" s="120">
        <v>5820</v>
      </c>
      <c r="F36" s="680" t="s">
        <v>726</v>
      </c>
      <c r="G36" s="880" t="s">
        <v>77</v>
      </c>
      <c r="H36" s="492" t="s">
        <v>175</v>
      </c>
      <c r="I36" s="493" t="s">
        <v>522</v>
      </c>
      <c r="J36" s="185">
        <v>5970</v>
      </c>
      <c r="K36" s="494" t="s">
        <v>726</v>
      </c>
      <c r="L36" s="449"/>
      <c r="M36" s="217" t="s">
        <v>636</v>
      </c>
      <c r="N36" s="217" t="s">
        <v>646</v>
      </c>
      <c r="O36" s="217">
        <v>-100</v>
      </c>
      <c r="P36" s="109">
        <f>O36+10</f>
        <v>-90</v>
      </c>
      <c r="Q36" s="217">
        <v>794</v>
      </c>
      <c r="R36" s="217">
        <f>Q36+P36</f>
        <v>704</v>
      </c>
      <c r="U36" s="217">
        <v>842</v>
      </c>
      <c r="V36" s="217">
        <f>U36+P36</f>
        <v>752</v>
      </c>
      <c r="W36" s="217"/>
      <c r="Y36" s="281" t="s">
        <v>636</v>
      </c>
      <c r="Z36" s="281" t="s">
        <v>709</v>
      </c>
      <c r="AA36" s="217">
        <v>-100</v>
      </c>
      <c r="AB36" s="109">
        <f>AA36+10</f>
        <v>-90</v>
      </c>
      <c r="AC36" s="217">
        <v>1181</v>
      </c>
      <c r="AD36" s="217">
        <f>AC36+AB36</f>
        <v>1091</v>
      </c>
      <c r="AE36" s="447"/>
      <c r="AG36" s="217">
        <v>1229</v>
      </c>
      <c r="AH36" s="217">
        <f t="shared" ref="AH36:AH54" si="5">AG36+AB36</f>
        <v>1139</v>
      </c>
      <c r="AI36" s="217"/>
      <c r="AT36" s="126">
        <v>5970</v>
      </c>
    </row>
    <row r="37" spans="1:46">
      <c r="A37" s="890"/>
      <c r="B37" s="888"/>
      <c r="C37" s="118" t="s">
        <v>176</v>
      </c>
      <c r="D37" s="121" t="s">
        <v>719</v>
      </c>
      <c r="E37" s="122">
        <v>6230</v>
      </c>
      <c r="F37" s="680" t="s">
        <v>726</v>
      </c>
      <c r="G37" s="881"/>
      <c r="H37" s="118" t="s">
        <v>176</v>
      </c>
      <c r="I37" s="121" t="s">
        <v>524</v>
      </c>
      <c r="J37" s="122">
        <v>6380</v>
      </c>
      <c r="K37" s="186" t="s">
        <v>726</v>
      </c>
      <c r="L37" s="214"/>
      <c r="M37" s="217" t="s">
        <v>637</v>
      </c>
      <c r="N37" s="217" t="s">
        <v>646</v>
      </c>
      <c r="O37" s="217">
        <v>-68</v>
      </c>
      <c r="P37" s="109">
        <f>O37+10</f>
        <v>-58</v>
      </c>
      <c r="Q37" s="217">
        <v>794</v>
      </c>
      <c r="R37" s="217">
        <f t="shared" ref="R37:R54" si="6">Q37+P37</f>
        <v>736</v>
      </c>
      <c r="U37" s="217">
        <v>842</v>
      </c>
      <c r="V37" s="217">
        <f t="shared" ref="V37:V54" si="7">U37+P37</f>
        <v>784</v>
      </c>
      <c r="W37" s="280"/>
      <c r="Y37" s="281" t="s">
        <v>637</v>
      </c>
      <c r="Z37" s="281" t="s">
        <v>709</v>
      </c>
      <c r="AA37" s="217">
        <v>-68</v>
      </c>
      <c r="AB37" s="109">
        <f>AA37+10</f>
        <v>-58</v>
      </c>
      <c r="AC37" s="217">
        <v>1181</v>
      </c>
      <c r="AD37" s="217">
        <f t="shared" ref="AD37:AD54" si="8">AC37+AB37</f>
        <v>1123</v>
      </c>
      <c r="AE37" s="447"/>
      <c r="AG37" s="217">
        <v>1229</v>
      </c>
      <c r="AH37" s="217">
        <f t="shared" si="5"/>
        <v>1171</v>
      </c>
      <c r="AI37" s="217"/>
      <c r="AT37" s="126">
        <v>6380</v>
      </c>
    </row>
    <row r="38" spans="1:46">
      <c r="A38" s="890"/>
      <c r="B38" s="888"/>
      <c r="C38" s="118" t="s">
        <v>177</v>
      </c>
      <c r="D38" s="121" t="s">
        <v>525</v>
      </c>
      <c r="E38" s="122">
        <v>6760</v>
      </c>
      <c r="F38" s="680" t="s">
        <v>726</v>
      </c>
      <c r="G38" s="881"/>
      <c r="H38" s="118" t="s">
        <v>177</v>
      </c>
      <c r="I38" s="121" t="s">
        <v>526</v>
      </c>
      <c r="J38" s="122">
        <v>7060</v>
      </c>
      <c r="K38" s="186" t="s">
        <v>726</v>
      </c>
      <c r="L38" s="449"/>
      <c r="M38" s="217" t="s">
        <v>638</v>
      </c>
      <c r="N38" s="217" t="s">
        <v>646</v>
      </c>
      <c r="O38" s="217">
        <v>5</v>
      </c>
      <c r="P38" s="109">
        <f>O38+15</f>
        <v>20</v>
      </c>
      <c r="Q38" s="217">
        <v>794</v>
      </c>
      <c r="R38" s="217">
        <f t="shared" si="6"/>
        <v>814</v>
      </c>
      <c r="S38" s="280"/>
      <c r="U38" s="217">
        <v>842</v>
      </c>
      <c r="V38" s="217">
        <f t="shared" si="7"/>
        <v>862</v>
      </c>
      <c r="W38" s="280"/>
      <c r="Y38" s="281" t="s">
        <v>638</v>
      </c>
      <c r="Z38" s="281" t="s">
        <v>709</v>
      </c>
      <c r="AA38" s="217">
        <v>5</v>
      </c>
      <c r="AB38" s="109">
        <f>AA38+15</f>
        <v>20</v>
      </c>
      <c r="AC38" s="217">
        <v>1181</v>
      </c>
      <c r="AD38" s="217">
        <f t="shared" si="8"/>
        <v>1201</v>
      </c>
      <c r="AE38" s="447"/>
      <c r="AG38" s="217">
        <v>1229</v>
      </c>
      <c r="AH38" s="217">
        <f t="shared" si="5"/>
        <v>1249</v>
      </c>
      <c r="AI38" s="280"/>
      <c r="AT38" s="126">
        <v>7060</v>
      </c>
    </row>
    <row r="39" spans="1:46">
      <c r="A39" s="890"/>
      <c r="B39" s="505" t="s">
        <v>457</v>
      </c>
      <c r="C39" s="118" t="s">
        <v>178</v>
      </c>
      <c r="D39" s="121" t="s">
        <v>527</v>
      </c>
      <c r="E39" s="122">
        <v>8560</v>
      </c>
      <c r="F39" s="677" t="s">
        <v>726</v>
      </c>
      <c r="G39" s="687" t="s">
        <v>457</v>
      </c>
      <c r="H39" s="118" t="s">
        <v>178</v>
      </c>
      <c r="I39" s="121" t="s">
        <v>528</v>
      </c>
      <c r="J39" s="122">
        <v>8860</v>
      </c>
      <c r="K39" s="186" t="s">
        <v>726</v>
      </c>
      <c r="L39" s="449"/>
      <c r="M39" s="217" t="s">
        <v>639</v>
      </c>
      <c r="N39" s="217" t="s">
        <v>646</v>
      </c>
      <c r="O39" s="217">
        <v>93</v>
      </c>
      <c r="P39" s="109">
        <f>O39+15</f>
        <v>108</v>
      </c>
      <c r="Q39" s="217">
        <v>794</v>
      </c>
      <c r="R39" s="217">
        <f t="shared" si="6"/>
        <v>902</v>
      </c>
      <c r="S39" s="126">
        <v>1100</v>
      </c>
      <c r="U39" s="217">
        <v>842</v>
      </c>
      <c r="V39" s="217">
        <f t="shared" si="7"/>
        <v>950</v>
      </c>
      <c r="W39" s="280">
        <v>1100</v>
      </c>
      <c r="Y39" s="281" t="s">
        <v>639</v>
      </c>
      <c r="Z39" s="281" t="s">
        <v>709</v>
      </c>
      <c r="AA39" s="217">
        <v>93</v>
      </c>
      <c r="AB39" s="109">
        <f>AA39+15</f>
        <v>108</v>
      </c>
      <c r="AC39" s="217">
        <v>1181</v>
      </c>
      <c r="AD39" s="217">
        <f t="shared" si="8"/>
        <v>1289</v>
      </c>
      <c r="AE39" s="448"/>
      <c r="AG39" s="217">
        <v>1229</v>
      </c>
      <c r="AH39" s="217">
        <f t="shared" si="5"/>
        <v>1337</v>
      </c>
      <c r="AI39" s="280"/>
      <c r="AO39" s="280">
        <v>1100</v>
      </c>
      <c r="AT39" s="126">
        <v>8860</v>
      </c>
    </row>
    <row r="40" spans="1:46" ht="15.75" thickBot="1">
      <c r="A40" s="891"/>
      <c r="B40" s="187"/>
      <c r="C40" s="188"/>
      <c r="D40" s="189"/>
      <c r="E40" s="190"/>
      <c r="F40" s="191"/>
      <c r="G40" s="688"/>
      <c r="H40" s="190"/>
      <c r="I40" s="189"/>
      <c r="J40" s="190"/>
      <c r="K40" s="137"/>
      <c r="L40" s="449"/>
      <c r="M40" s="217" t="s">
        <v>640</v>
      </c>
      <c r="N40" s="217" t="s">
        <v>642</v>
      </c>
      <c r="O40" s="217">
        <v>196</v>
      </c>
      <c r="P40" s="109">
        <f>O40+25</f>
        <v>221</v>
      </c>
      <c r="Q40" s="217">
        <v>905</v>
      </c>
      <c r="R40" s="217">
        <f t="shared" si="6"/>
        <v>1126</v>
      </c>
      <c r="U40" s="217">
        <v>954</v>
      </c>
      <c r="V40" s="217">
        <f t="shared" si="7"/>
        <v>1175</v>
      </c>
      <c r="W40" s="217">
        <v>1180</v>
      </c>
      <c r="Y40" s="281" t="s">
        <v>640</v>
      </c>
      <c r="Z40" s="281" t="s">
        <v>709</v>
      </c>
      <c r="AA40" s="217">
        <v>196</v>
      </c>
      <c r="AB40" s="109">
        <f>AA40+25</f>
        <v>221</v>
      </c>
      <c r="AC40" s="217">
        <v>1181</v>
      </c>
      <c r="AD40" s="217">
        <f t="shared" si="8"/>
        <v>1402</v>
      </c>
      <c r="AE40" s="447">
        <v>1475</v>
      </c>
      <c r="AG40" s="217">
        <v>1229</v>
      </c>
      <c r="AH40" s="217">
        <f t="shared" si="5"/>
        <v>1450</v>
      </c>
      <c r="AI40" s="280">
        <v>1475</v>
      </c>
      <c r="AM40" s="281">
        <f>AH40+25</f>
        <v>1475</v>
      </c>
      <c r="AO40" s="217">
        <v>1180</v>
      </c>
      <c r="AP40" s="280">
        <v>1475</v>
      </c>
    </row>
    <row r="41" spans="1:46">
      <c r="A41" s="192"/>
      <c r="B41" s="504" t="s">
        <v>71</v>
      </c>
      <c r="C41" s="169" t="s">
        <v>119</v>
      </c>
      <c r="D41" s="523" t="s">
        <v>713</v>
      </c>
      <c r="E41" s="524">
        <v>1100</v>
      </c>
      <c r="F41" s="681" t="s">
        <v>613</v>
      </c>
      <c r="G41" s="689" t="s">
        <v>71</v>
      </c>
      <c r="H41" s="169" t="s">
        <v>119</v>
      </c>
      <c r="I41" s="171" t="s">
        <v>726</v>
      </c>
      <c r="J41" s="173" t="s">
        <v>711</v>
      </c>
      <c r="K41" s="204" t="s">
        <v>726</v>
      </c>
      <c r="L41" s="449"/>
      <c r="M41" s="281" t="s">
        <v>641</v>
      </c>
      <c r="N41" s="281" t="s">
        <v>642</v>
      </c>
      <c r="O41" s="217">
        <v>311</v>
      </c>
      <c r="P41" s="109">
        <f>O41+25</f>
        <v>336</v>
      </c>
      <c r="Q41" s="217">
        <v>905</v>
      </c>
      <c r="R41" s="217">
        <f t="shared" si="6"/>
        <v>1241</v>
      </c>
      <c r="U41" s="217">
        <v>954</v>
      </c>
      <c r="V41" s="217">
        <f t="shared" si="7"/>
        <v>1290</v>
      </c>
      <c r="W41" s="217">
        <v>1290</v>
      </c>
      <c r="Y41" s="281" t="s">
        <v>641</v>
      </c>
      <c r="Z41" s="281" t="s">
        <v>709</v>
      </c>
      <c r="AA41" s="217">
        <v>311</v>
      </c>
      <c r="AB41" s="109">
        <f>AA41+25</f>
        <v>336</v>
      </c>
      <c r="AC41" s="217">
        <v>1181</v>
      </c>
      <c r="AD41" s="217">
        <f t="shared" si="8"/>
        <v>1517</v>
      </c>
      <c r="AE41" s="447"/>
      <c r="AG41" s="217">
        <v>1229</v>
      </c>
      <c r="AH41" s="217">
        <f t="shared" si="5"/>
        <v>1565</v>
      </c>
      <c r="AI41" s="217">
        <v>1570</v>
      </c>
      <c r="AL41" s="280">
        <v>25</v>
      </c>
      <c r="AM41" s="281">
        <f t="shared" ref="AM41:AM46" si="9">AH41+25</f>
        <v>1590</v>
      </c>
      <c r="AO41" s="217">
        <v>1290</v>
      </c>
      <c r="AP41" s="217">
        <v>1570</v>
      </c>
      <c r="AQ41" s="126">
        <v>1590</v>
      </c>
    </row>
    <row r="42" spans="1:46">
      <c r="A42" s="194"/>
      <c r="B42" s="883" t="s">
        <v>81</v>
      </c>
      <c r="C42" s="179" t="s">
        <v>117</v>
      </c>
      <c r="D42" s="176" t="s">
        <v>500</v>
      </c>
      <c r="E42" s="525">
        <v>1180</v>
      </c>
      <c r="F42" s="677" t="s">
        <v>614</v>
      </c>
      <c r="G42" s="877" t="s">
        <v>81</v>
      </c>
      <c r="H42" s="179" t="s">
        <v>117</v>
      </c>
      <c r="I42" s="526" t="s">
        <v>715</v>
      </c>
      <c r="J42" s="177">
        <v>1475</v>
      </c>
      <c r="K42" s="575" t="s">
        <v>614</v>
      </c>
      <c r="L42" s="449"/>
      <c r="M42" s="281" t="s">
        <v>642</v>
      </c>
      <c r="N42" s="281" t="s">
        <v>642</v>
      </c>
      <c r="O42" s="217">
        <v>448</v>
      </c>
      <c r="P42" s="109">
        <f t="shared" ref="P42:P47" si="10">O42+35</f>
        <v>483</v>
      </c>
      <c r="Q42" s="217">
        <v>905</v>
      </c>
      <c r="R42" s="217">
        <f t="shared" si="6"/>
        <v>1388</v>
      </c>
      <c r="S42" s="126" t="s">
        <v>73</v>
      </c>
      <c r="U42" s="217">
        <v>954</v>
      </c>
      <c r="V42" s="217">
        <f t="shared" si="7"/>
        <v>1437</v>
      </c>
      <c r="W42" s="217">
        <v>1440</v>
      </c>
      <c r="Y42" s="281" t="s">
        <v>642</v>
      </c>
      <c r="Z42" s="281" t="s">
        <v>709</v>
      </c>
      <c r="AA42" s="217">
        <v>448</v>
      </c>
      <c r="AB42" s="109">
        <f t="shared" ref="AB42:AB47" si="11">AA42+35</f>
        <v>483</v>
      </c>
      <c r="AC42" s="217">
        <v>1181</v>
      </c>
      <c r="AD42" s="217">
        <f t="shared" si="8"/>
        <v>1664</v>
      </c>
      <c r="AE42" s="447"/>
      <c r="AG42" s="217">
        <v>1229</v>
      </c>
      <c r="AH42" s="217">
        <f t="shared" si="5"/>
        <v>1712</v>
      </c>
      <c r="AI42" s="217">
        <v>1715</v>
      </c>
      <c r="AL42" s="280"/>
      <c r="AM42" s="281">
        <f t="shared" si="9"/>
        <v>1737</v>
      </c>
      <c r="AO42" s="217">
        <v>1440</v>
      </c>
      <c r="AP42" s="217">
        <v>1715</v>
      </c>
      <c r="AQ42" s="126">
        <v>1740</v>
      </c>
      <c r="AT42" s="126">
        <v>1475</v>
      </c>
    </row>
    <row r="43" spans="1:46">
      <c r="A43" s="194"/>
      <c r="B43" s="884"/>
      <c r="C43" s="179" t="s">
        <v>79</v>
      </c>
      <c r="D43" s="176" t="s">
        <v>501</v>
      </c>
      <c r="E43" s="525">
        <v>1290</v>
      </c>
      <c r="F43" s="677" t="s">
        <v>614</v>
      </c>
      <c r="G43" s="878"/>
      <c r="H43" s="179" t="s">
        <v>79</v>
      </c>
      <c r="I43" s="527" t="s">
        <v>502</v>
      </c>
      <c r="J43" s="122">
        <v>1590</v>
      </c>
      <c r="K43" s="575" t="s">
        <v>614</v>
      </c>
      <c r="L43" s="449"/>
      <c r="M43" s="281" t="s">
        <v>643</v>
      </c>
      <c r="N43" s="281" t="s">
        <v>642</v>
      </c>
      <c r="O43" s="217">
        <v>604</v>
      </c>
      <c r="P43" s="109">
        <f t="shared" si="10"/>
        <v>639</v>
      </c>
      <c r="Q43" s="217">
        <v>905</v>
      </c>
      <c r="R43" s="217">
        <f t="shared" si="6"/>
        <v>1544</v>
      </c>
      <c r="U43" s="217">
        <v>954</v>
      </c>
      <c r="V43" s="217">
        <f t="shared" si="7"/>
        <v>1593</v>
      </c>
      <c r="W43" s="217">
        <v>1600</v>
      </c>
      <c r="Y43" s="281" t="s">
        <v>643</v>
      </c>
      <c r="Z43" s="281" t="s">
        <v>709</v>
      </c>
      <c r="AA43" s="217">
        <v>604</v>
      </c>
      <c r="AB43" s="109">
        <f t="shared" si="11"/>
        <v>639</v>
      </c>
      <c r="AC43" s="217">
        <v>1181</v>
      </c>
      <c r="AD43" s="217">
        <f t="shared" si="8"/>
        <v>1820</v>
      </c>
      <c r="AE43" s="447"/>
      <c r="AG43" s="217">
        <v>1229</v>
      </c>
      <c r="AH43" s="217">
        <f t="shared" si="5"/>
        <v>1868</v>
      </c>
      <c r="AI43" s="217">
        <v>1870</v>
      </c>
      <c r="AL43" s="280"/>
      <c r="AM43" s="281">
        <f t="shared" si="9"/>
        <v>1893</v>
      </c>
      <c r="AO43" s="217">
        <v>1600</v>
      </c>
      <c r="AP43" s="217">
        <v>1870</v>
      </c>
      <c r="AQ43" s="126">
        <v>1895</v>
      </c>
      <c r="AT43" s="112">
        <v>1590</v>
      </c>
    </row>
    <row r="44" spans="1:46">
      <c r="A44" s="194"/>
      <c r="B44" s="884"/>
      <c r="C44" s="179" t="s">
        <v>81</v>
      </c>
      <c r="D44" s="176" t="s">
        <v>503</v>
      </c>
      <c r="E44" s="525">
        <v>1440</v>
      </c>
      <c r="F44" s="677" t="s">
        <v>615</v>
      </c>
      <c r="G44" s="878"/>
      <c r="H44" s="179" t="s">
        <v>81</v>
      </c>
      <c r="I44" s="527" t="s">
        <v>504</v>
      </c>
      <c r="J44" s="122">
        <v>1740</v>
      </c>
      <c r="K44" s="575" t="s">
        <v>615</v>
      </c>
      <c r="L44" s="449"/>
      <c r="M44" s="281" t="s">
        <v>644</v>
      </c>
      <c r="N44" s="281" t="s">
        <v>642</v>
      </c>
      <c r="O44" s="217">
        <v>779</v>
      </c>
      <c r="P44" s="109">
        <f t="shared" si="10"/>
        <v>814</v>
      </c>
      <c r="Q44" s="217">
        <v>905</v>
      </c>
      <c r="R44" s="217">
        <f t="shared" si="6"/>
        <v>1719</v>
      </c>
      <c r="U44" s="217">
        <v>954</v>
      </c>
      <c r="V44" s="217">
        <f t="shared" si="7"/>
        <v>1768</v>
      </c>
      <c r="W44" s="217">
        <v>1770</v>
      </c>
      <c r="Y44" s="281" t="s">
        <v>644</v>
      </c>
      <c r="Z44" s="281" t="s">
        <v>709</v>
      </c>
      <c r="AA44" s="217">
        <v>779</v>
      </c>
      <c r="AB44" s="109">
        <f t="shared" si="11"/>
        <v>814</v>
      </c>
      <c r="AC44" s="217">
        <v>1181</v>
      </c>
      <c r="AD44" s="217">
        <f t="shared" si="8"/>
        <v>1995</v>
      </c>
      <c r="AE44" s="447"/>
      <c r="AG44" s="217">
        <v>1229</v>
      </c>
      <c r="AH44" s="217">
        <f t="shared" si="5"/>
        <v>2043</v>
      </c>
      <c r="AI44" s="217">
        <v>2050</v>
      </c>
      <c r="AL44" s="280"/>
      <c r="AM44" s="281">
        <f t="shared" si="9"/>
        <v>2068</v>
      </c>
      <c r="AO44" s="217">
        <v>1770</v>
      </c>
      <c r="AP44" s="217">
        <v>2050</v>
      </c>
      <c r="AQ44" s="126">
        <v>2070</v>
      </c>
      <c r="AT44" s="112">
        <v>1740</v>
      </c>
    </row>
    <row r="45" spans="1:46">
      <c r="A45" s="194"/>
      <c r="B45" s="884"/>
      <c r="C45" s="179" t="s">
        <v>70</v>
      </c>
      <c r="D45" s="176" t="s">
        <v>505</v>
      </c>
      <c r="E45" s="525">
        <v>1600</v>
      </c>
      <c r="F45" s="677" t="s">
        <v>615</v>
      </c>
      <c r="G45" s="878"/>
      <c r="H45" s="179" t="s">
        <v>70</v>
      </c>
      <c r="I45" s="176" t="s">
        <v>506</v>
      </c>
      <c r="J45" s="122">
        <v>1895</v>
      </c>
      <c r="K45" s="575" t="s">
        <v>615</v>
      </c>
      <c r="L45" s="449"/>
      <c r="M45" s="281" t="s">
        <v>645</v>
      </c>
      <c r="N45" s="281" t="s">
        <v>642</v>
      </c>
      <c r="O45" s="217">
        <v>956</v>
      </c>
      <c r="P45" s="109">
        <f t="shared" si="10"/>
        <v>991</v>
      </c>
      <c r="Q45" s="217">
        <v>905</v>
      </c>
      <c r="R45" s="217">
        <f t="shared" si="6"/>
        <v>1896</v>
      </c>
      <c r="U45" s="217">
        <v>954</v>
      </c>
      <c r="V45" s="217">
        <f t="shared" si="7"/>
        <v>1945</v>
      </c>
      <c r="W45" s="217">
        <v>1950</v>
      </c>
      <c r="Y45" s="281" t="s">
        <v>645</v>
      </c>
      <c r="Z45" s="281" t="s">
        <v>709</v>
      </c>
      <c r="AA45" s="217">
        <v>956</v>
      </c>
      <c r="AB45" s="109">
        <f t="shared" si="11"/>
        <v>991</v>
      </c>
      <c r="AC45" s="217">
        <v>1181</v>
      </c>
      <c r="AD45" s="217">
        <f t="shared" si="8"/>
        <v>2172</v>
      </c>
      <c r="AE45" s="447"/>
      <c r="AG45" s="217">
        <v>1229</v>
      </c>
      <c r="AH45" s="217">
        <f t="shared" si="5"/>
        <v>2220</v>
      </c>
      <c r="AI45" s="217">
        <v>2220</v>
      </c>
      <c r="AL45" s="280"/>
      <c r="AM45" s="281">
        <f t="shared" si="9"/>
        <v>2245</v>
      </c>
      <c r="AO45" s="217">
        <v>1950</v>
      </c>
      <c r="AP45" s="217">
        <v>2220</v>
      </c>
      <c r="AQ45" s="126">
        <v>2245</v>
      </c>
      <c r="AT45" s="112">
        <v>1895</v>
      </c>
    </row>
    <row r="46" spans="1:46">
      <c r="A46" s="194"/>
      <c r="B46" s="884"/>
      <c r="C46" s="179" t="s">
        <v>75</v>
      </c>
      <c r="D46" s="176" t="s">
        <v>507</v>
      </c>
      <c r="E46" s="525">
        <v>1770</v>
      </c>
      <c r="F46" s="677" t="s">
        <v>615</v>
      </c>
      <c r="G46" s="878"/>
      <c r="H46" s="179" t="s">
        <v>75</v>
      </c>
      <c r="I46" s="527" t="s">
        <v>508</v>
      </c>
      <c r="J46" s="122">
        <v>2070</v>
      </c>
      <c r="K46" s="575" t="s">
        <v>615</v>
      </c>
      <c r="L46" s="449"/>
      <c r="M46" s="281" t="s">
        <v>646</v>
      </c>
      <c r="N46" s="281" t="s">
        <v>709</v>
      </c>
      <c r="O46" s="217">
        <v>1160</v>
      </c>
      <c r="P46" s="109">
        <f t="shared" si="10"/>
        <v>1195</v>
      </c>
      <c r="Q46" s="217">
        <v>1019</v>
      </c>
      <c r="R46" s="217">
        <f t="shared" si="6"/>
        <v>2214</v>
      </c>
      <c r="U46" s="217">
        <v>1067</v>
      </c>
      <c r="V46" s="217">
        <f t="shared" si="7"/>
        <v>2262</v>
      </c>
      <c r="W46" s="217">
        <v>2270</v>
      </c>
      <c r="Y46" s="281" t="s">
        <v>646</v>
      </c>
      <c r="Z46" s="281" t="s">
        <v>709</v>
      </c>
      <c r="AA46" s="217">
        <v>1160</v>
      </c>
      <c r="AB46" s="109">
        <f t="shared" si="11"/>
        <v>1195</v>
      </c>
      <c r="AC46" s="217">
        <v>1181</v>
      </c>
      <c r="AD46" s="217">
        <f t="shared" si="8"/>
        <v>2376</v>
      </c>
      <c r="AE46" s="447"/>
      <c r="AG46" s="217">
        <v>1229</v>
      </c>
      <c r="AH46" s="217">
        <f t="shared" si="5"/>
        <v>2424</v>
      </c>
      <c r="AI46" s="217">
        <v>2425</v>
      </c>
      <c r="AL46" s="280"/>
      <c r="AM46" s="281">
        <f t="shared" si="9"/>
        <v>2449</v>
      </c>
      <c r="AO46" s="217">
        <v>2270</v>
      </c>
      <c r="AP46" s="217">
        <v>2425</v>
      </c>
      <c r="AQ46" s="126">
        <v>2450</v>
      </c>
      <c r="AT46" s="112">
        <v>2070</v>
      </c>
    </row>
    <row r="47" spans="1:46">
      <c r="A47" s="194"/>
      <c r="B47" s="885"/>
      <c r="C47" s="179" t="s">
        <v>76</v>
      </c>
      <c r="D47" s="176" t="s">
        <v>509</v>
      </c>
      <c r="E47" s="525">
        <v>1950</v>
      </c>
      <c r="F47" s="677" t="s">
        <v>615</v>
      </c>
      <c r="G47" s="879"/>
      <c r="H47" s="179" t="s">
        <v>76</v>
      </c>
      <c r="I47" s="527" t="s">
        <v>510</v>
      </c>
      <c r="J47" s="122">
        <v>2245</v>
      </c>
      <c r="K47" s="575" t="s">
        <v>615</v>
      </c>
      <c r="L47" s="449"/>
      <c r="M47" s="281" t="s">
        <v>647</v>
      </c>
      <c r="N47" s="281" t="s">
        <v>709</v>
      </c>
      <c r="O47" s="217">
        <v>1391</v>
      </c>
      <c r="P47" s="109">
        <f t="shared" si="10"/>
        <v>1426</v>
      </c>
      <c r="Q47" s="217">
        <v>1019</v>
      </c>
      <c r="R47" s="217">
        <f t="shared" si="6"/>
        <v>2445</v>
      </c>
      <c r="U47" s="217">
        <v>1067</v>
      </c>
      <c r="V47" s="217">
        <f t="shared" si="7"/>
        <v>2493</v>
      </c>
      <c r="W47" s="217">
        <v>2500</v>
      </c>
      <c r="Y47" s="281" t="s">
        <v>647</v>
      </c>
      <c r="Z47" s="281" t="s">
        <v>709</v>
      </c>
      <c r="AA47" s="217">
        <v>1391</v>
      </c>
      <c r="AB47" s="109">
        <f t="shared" si="11"/>
        <v>1426</v>
      </c>
      <c r="AC47" s="217">
        <v>1181</v>
      </c>
      <c r="AD47" s="217">
        <f t="shared" si="8"/>
        <v>2607</v>
      </c>
      <c r="AE47" s="447"/>
      <c r="AG47" s="217">
        <v>1229</v>
      </c>
      <c r="AH47" s="217">
        <f t="shared" si="5"/>
        <v>2655</v>
      </c>
      <c r="AI47" s="217">
        <v>2660</v>
      </c>
      <c r="AL47" s="280">
        <v>30</v>
      </c>
      <c r="AM47" s="281">
        <f t="shared" ref="AM47:AM54" si="12">AH47+AL47</f>
        <v>2685</v>
      </c>
      <c r="AO47" s="217">
        <v>2500</v>
      </c>
      <c r="AP47" s="217">
        <v>2660</v>
      </c>
      <c r="AQ47" s="126">
        <v>2685</v>
      </c>
      <c r="AT47" s="112">
        <v>2245</v>
      </c>
    </row>
    <row r="48" spans="1:46">
      <c r="A48" s="194" t="s">
        <v>898</v>
      </c>
      <c r="B48" s="883" t="s">
        <v>456</v>
      </c>
      <c r="C48" s="179" t="s">
        <v>71</v>
      </c>
      <c r="D48" s="176" t="s">
        <v>511</v>
      </c>
      <c r="E48" s="525">
        <v>2270</v>
      </c>
      <c r="F48" s="677" t="s">
        <v>616</v>
      </c>
      <c r="G48" s="877" t="s">
        <v>456</v>
      </c>
      <c r="H48" s="179" t="s">
        <v>71</v>
      </c>
      <c r="I48" s="527" t="s">
        <v>512</v>
      </c>
      <c r="J48" s="514">
        <v>2475</v>
      </c>
      <c r="K48" s="575" t="s">
        <v>616</v>
      </c>
      <c r="L48" s="449"/>
      <c r="M48" s="281" t="s">
        <v>648</v>
      </c>
      <c r="N48" s="281" t="s">
        <v>709</v>
      </c>
      <c r="O48" s="217">
        <v>1653</v>
      </c>
      <c r="P48" s="110">
        <f>O48+50</f>
        <v>1703</v>
      </c>
      <c r="Q48" s="217">
        <v>1019</v>
      </c>
      <c r="R48" s="217">
        <f t="shared" si="6"/>
        <v>2722</v>
      </c>
      <c r="U48" s="217">
        <v>1067</v>
      </c>
      <c r="V48" s="217">
        <f t="shared" si="7"/>
        <v>2770</v>
      </c>
      <c r="W48" s="217">
        <v>2770</v>
      </c>
      <c r="Y48" s="281" t="s">
        <v>648</v>
      </c>
      <c r="Z48" s="281" t="s">
        <v>709</v>
      </c>
      <c r="AA48" s="217">
        <v>1653</v>
      </c>
      <c r="AB48" s="110">
        <f>AA48+50</f>
        <v>1703</v>
      </c>
      <c r="AC48" s="217">
        <v>1181</v>
      </c>
      <c r="AD48" s="217">
        <f t="shared" si="8"/>
        <v>2884</v>
      </c>
      <c r="AE48" s="447"/>
      <c r="AG48" s="217">
        <v>1229</v>
      </c>
      <c r="AH48" s="217">
        <f t="shared" si="5"/>
        <v>2932</v>
      </c>
      <c r="AI48" s="217">
        <v>2935</v>
      </c>
      <c r="AL48" s="280"/>
      <c r="AM48" s="281">
        <f t="shared" si="12"/>
        <v>2932</v>
      </c>
      <c r="AO48" s="217">
        <v>2770</v>
      </c>
      <c r="AP48" s="217">
        <v>2935</v>
      </c>
      <c r="AT48" s="518">
        <v>2475</v>
      </c>
    </row>
    <row r="49" spans="1:46">
      <c r="A49" s="194"/>
      <c r="B49" s="884"/>
      <c r="C49" s="179" t="s">
        <v>72</v>
      </c>
      <c r="D49" s="176" t="s">
        <v>513</v>
      </c>
      <c r="E49" s="525">
        <v>2500</v>
      </c>
      <c r="F49" s="677" t="s">
        <v>616</v>
      </c>
      <c r="G49" s="878"/>
      <c r="H49" s="179" t="s">
        <v>72</v>
      </c>
      <c r="I49" s="527" t="s">
        <v>514</v>
      </c>
      <c r="J49" s="514">
        <v>2710</v>
      </c>
      <c r="K49" s="575" t="s">
        <v>616</v>
      </c>
      <c r="L49" s="449"/>
      <c r="M49" s="281" t="s">
        <v>649</v>
      </c>
      <c r="N49" s="281" t="s">
        <v>645</v>
      </c>
      <c r="O49" s="217">
        <v>2026</v>
      </c>
      <c r="P49" s="110">
        <f>O49+50</f>
        <v>2076</v>
      </c>
      <c r="Q49" s="217">
        <v>1266</v>
      </c>
      <c r="R49" s="217">
        <f t="shared" si="6"/>
        <v>3342</v>
      </c>
      <c r="U49" s="217">
        <v>1314</v>
      </c>
      <c r="V49" s="217">
        <f t="shared" si="7"/>
        <v>3390</v>
      </c>
      <c r="W49" s="217">
        <v>3390</v>
      </c>
      <c r="Y49" s="281" t="s">
        <v>649</v>
      </c>
      <c r="Z49" s="281" t="s">
        <v>709</v>
      </c>
      <c r="AA49" s="217">
        <v>2026</v>
      </c>
      <c r="AB49" s="110">
        <f>AA49+50</f>
        <v>2076</v>
      </c>
      <c r="AC49" s="217">
        <v>1181</v>
      </c>
      <c r="AD49" s="217">
        <f t="shared" si="8"/>
        <v>3257</v>
      </c>
      <c r="AE49" s="447"/>
      <c r="AG49" s="217">
        <v>1229</v>
      </c>
      <c r="AH49" s="217">
        <f t="shared" si="5"/>
        <v>3305</v>
      </c>
      <c r="AI49" s="217">
        <v>3310</v>
      </c>
      <c r="AJ49" s="126">
        <v>3590</v>
      </c>
      <c r="AL49" s="280">
        <v>50</v>
      </c>
      <c r="AM49" s="281">
        <f t="shared" si="12"/>
        <v>3355</v>
      </c>
      <c r="AO49" s="217">
        <v>3390</v>
      </c>
      <c r="AP49" s="217">
        <v>3590</v>
      </c>
      <c r="AQ49" s="217"/>
      <c r="AT49" s="518">
        <v>2710</v>
      </c>
    </row>
    <row r="50" spans="1:46">
      <c r="A50" s="194"/>
      <c r="B50" s="885"/>
      <c r="C50" s="179" t="s">
        <v>77</v>
      </c>
      <c r="D50" s="176" t="s">
        <v>515</v>
      </c>
      <c r="E50" s="525">
        <v>2770</v>
      </c>
      <c r="F50" s="677" t="s">
        <v>616</v>
      </c>
      <c r="G50" s="879"/>
      <c r="H50" s="179" t="s">
        <v>77</v>
      </c>
      <c r="I50" s="527" t="s">
        <v>516</v>
      </c>
      <c r="J50" s="514">
        <v>3000</v>
      </c>
      <c r="K50" s="575" t="s">
        <v>616</v>
      </c>
      <c r="L50" s="449"/>
      <c r="M50" s="281" t="s">
        <v>650</v>
      </c>
      <c r="N50" s="281" t="s">
        <v>640</v>
      </c>
      <c r="O50" s="217">
        <v>2463</v>
      </c>
      <c r="P50" s="110">
        <f>O50+60</f>
        <v>2523</v>
      </c>
      <c r="Q50" s="217">
        <v>1421</v>
      </c>
      <c r="R50" s="217">
        <f t="shared" si="6"/>
        <v>3944</v>
      </c>
      <c r="U50" s="217">
        <v>1469</v>
      </c>
      <c r="V50" s="217">
        <f t="shared" si="7"/>
        <v>3992</v>
      </c>
      <c r="W50" s="217">
        <v>4000</v>
      </c>
      <c r="Y50" s="281" t="s">
        <v>650</v>
      </c>
      <c r="Z50" s="281" t="s">
        <v>709</v>
      </c>
      <c r="AA50" s="217">
        <v>2463</v>
      </c>
      <c r="AB50" s="110">
        <f>AA50+60</f>
        <v>2523</v>
      </c>
      <c r="AC50" s="217">
        <v>1181</v>
      </c>
      <c r="AD50" s="217">
        <f t="shared" si="8"/>
        <v>3704</v>
      </c>
      <c r="AE50" s="447"/>
      <c r="AG50" s="217">
        <v>1229</v>
      </c>
      <c r="AH50" s="217">
        <f t="shared" si="5"/>
        <v>3752</v>
      </c>
      <c r="AI50" s="217">
        <v>3760</v>
      </c>
      <c r="AJ50" s="126">
        <v>4200</v>
      </c>
      <c r="AL50" s="280"/>
      <c r="AM50" s="281">
        <f t="shared" si="12"/>
        <v>3752</v>
      </c>
      <c r="AO50" s="217">
        <v>4000</v>
      </c>
      <c r="AP50" s="217">
        <v>4200</v>
      </c>
      <c r="AT50" s="518">
        <v>3000</v>
      </c>
    </row>
    <row r="51" spans="1:46">
      <c r="A51" s="194"/>
      <c r="B51" s="180" t="s">
        <v>76</v>
      </c>
      <c r="C51" s="179" t="s">
        <v>74</v>
      </c>
      <c r="D51" s="176" t="s">
        <v>517</v>
      </c>
      <c r="E51" s="525">
        <v>3390</v>
      </c>
      <c r="F51" s="677" t="s">
        <v>617</v>
      </c>
      <c r="G51" s="685" t="s">
        <v>76</v>
      </c>
      <c r="H51" s="519" t="s">
        <v>74</v>
      </c>
      <c r="I51" s="520" t="s">
        <v>518</v>
      </c>
      <c r="J51" s="514">
        <v>3650</v>
      </c>
      <c r="K51" s="575" t="s">
        <v>617</v>
      </c>
      <c r="L51" s="449"/>
      <c r="M51" s="281" t="s">
        <v>716</v>
      </c>
      <c r="N51" s="281" t="s">
        <v>648</v>
      </c>
      <c r="O51" s="217">
        <v>3036</v>
      </c>
      <c r="P51" s="109">
        <f>O51+50</f>
        <v>3086</v>
      </c>
      <c r="Q51" s="217">
        <v>3962</v>
      </c>
      <c r="R51" s="217">
        <f t="shared" si="6"/>
        <v>7048</v>
      </c>
      <c r="U51" s="217">
        <v>4204</v>
      </c>
      <c r="V51" s="217">
        <f t="shared" si="7"/>
        <v>7290</v>
      </c>
      <c r="W51" s="280" t="s">
        <v>732</v>
      </c>
      <c r="Y51" s="281" t="s">
        <v>716</v>
      </c>
      <c r="Z51" s="281" t="s">
        <v>648</v>
      </c>
      <c r="AA51" s="217">
        <v>3036</v>
      </c>
      <c r="AB51" s="109">
        <f>AA51+100</f>
        <v>3136</v>
      </c>
      <c r="AC51" s="217">
        <v>3962</v>
      </c>
      <c r="AD51" s="217">
        <f t="shared" si="8"/>
        <v>7098</v>
      </c>
      <c r="AE51" s="447"/>
      <c r="AG51" s="217">
        <v>4204</v>
      </c>
      <c r="AH51" s="217">
        <f t="shared" si="5"/>
        <v>7340</v>
      </c>
      <c r="AI51" s="280">
        <v>7210</v>
      </c>
      <c r="AJ51" s="126">
        <v>7400</v>
      </c>
      <c r="AL51" s="280">
        <v>100</v>
      </c>
      <c r="AM51" s="281">
        <f t="shared" si="12"/>
        <v>7440</v>
      </c>
      <c r="AO51" s="280">
        <v>7300</v>
      </c>
      <c r="AP51" s="280">
        <v>7400</v>
      </c>
      <c r="AQ51" s="280">
        <v>7440</v>
      </c>
      <c r="AT51" s="513">
        <v>3650</v>
      </c>
    </row>
    <row r="52" spans="1:46" ht="15.75" thickBot="1">
      <c r="A52" s="194"/>
      <c r="B52" s="181" t="s">
        <v>117</v>
      </c>
      <c r="C52" s="182" t="s">
        <v>78</v>
      </c>
      <c r="D52" s="183" t="s">
        <v>519</v>
      </c>
      <c r="E52" s="528">
        <v>4000</v>
      </c>
      <c r="F52" s="679" t="s">
        <v>618</v>
      </c>
      <c r="G52" s="686" t="s">
        <v>117</v>
      </c>
      <c r="H52" s="521" t="s">
        <v>78</v>
      </c>
      <c r="I52" s="522" t="s">
        <v>520</v>
      </c>
      <c r="J52" s="517">
        <v>4250</v>
      </c>
      <c r="K52" s="577" t="s">
        <v>618</v>
      </c>
      <c r="L52" s="449"/>
      <c r="M52" s="281" t="s">
        <v>717</v>
      </c>
      <c r="N52" s="281" t="s">
        <v>648</v>
      </c>
      <c r="O52" s="217">
        <v>3756</v>
      </c>
      <c r="P52" s="109">
        <f>O52+50</f>
        <v>3806</v>
      </c>
      <c r="Q52" s="217">
        <v>3962</v>
      </c>
      <c r="R52" s="217">
        <f t="shared" si="6"/>
        <v>7768</v>
      </c>
      <c r="U52" s="217">
        <v>4204</v>
      </c>
      <c r="V52" s="217">
        <f t="shared" si="7"/>
        <v>8010</v>
      </c>
      <c r="W52" s="217">
        <v>8010</v>
      </c>
      <c r="Y52" s="281" t="s">
        <v>717</v>
      </c>
      <c r="Z52" s="281" t="s">
        <v>648</v>
      </c>
      <c r="AA52" s="217">
        <v>3756</v>
      </c>
      <c r="AB52" s="109">
        <f>AA52+50</f>
        <v>3806</v>
      </c>
      <c r="AC52" s="217">
        <v>3962</v>
      </c>
      <c r="AD52" s="217">
        <f t="shared" si="8"/>
        <v>7768</v>
      </c>
      <c r="AE52" s="447"/>
      <c r="AG52" s="217">
        <v>4204</v>
      </c>
      <c r="AH52" s="217">
        <f t="shared" si="5"/>
        <v>8010</v>
      </c>
      <c r="AI52" s="217">
        <v>8010</v>
      </c>
      <c r="AJ52" s="126">
        <v>8200</v>
      </c>
      <c r="AL52" s="280"/>
      <c r="AM52" s="281">
        <f t="shared" si="12"/>
        <v>8010</v>
      </c>
      <c r="AO52" s="217">
        <v>8010</v>
      </c>
      <c r="AP52" s="217">
        <v>8100</v>
      </c>
      <c r="AQ52" s="126">
        <v>8200</v>
      </c>
      <c r="AT52" s="513">
        <v>4250</v>
      </c>
    </row>
    <row r="53" spans="1:46">
      <c r="A53" s="194"/>
      <c r="B53" s="887" t="s">
        <v>77</v>
      </c>
      <c r="C53" s="492" t="s">
        <v>175</v>
      </c>
      <c r="D53" s="493" t="s">
        <v>521</v>
      </c>
      <c r="E53" s="529">
        <v>7300</v>
      </c>
      <c r="F53" s="676" t="s">
        <v>726</v>
      </c>
      <c r="G53" s="880" t="s">
        <v>77</v>
      </c>
      <c r="H53" s="492" t="s">
        <v>175</v>
      </c>
      <c r="I53" s="530" t="s">
        <v>522</v>
      </c>
      <c r="J53" s="185">
        <v>7440</v>
      </c>
      <c r="K53" s="186" t="s">
        <v>726</v>
      </c>
      <c r="L53" s="449"/>
      <c r="M53" s="281" t="s">
        <v>718</v>
      </c>
      <c r="N53" s="281" t="s">
        <v>648</v>
      </c>
      <c r="O53" s="217">
        <v>4614</v>
      </c>
      <c r="P53" s="109">
        <f>O53+100</f>
        <v>4714</v>
      </c>
      <c r="Q53" s="217">
        <v>3962</v>
      </c>
      <c r="R53" s="217">
        <f t="shared" si="6"/>
        <v>8676</v>
      </c>
      <c r="U53" s="217">
        <v>4204</v>
      </c>
      <c r="V53" s="217">
        <f t="shared" si="7"/>
        <v>8918</v>
      </c>
      <c r="W53" s="217">
        <v>8920</v>
      </c>
      <c r="Y53" s="281" t="s">
        <v>718</v>
      </c>
      <c r="Z53" s="281" t="s">
        <v>648</v>
      </c>
      <c r="AA53" s="217">
        <v>4614</v>
      </c>
      <c r="AB53" s="109">
        <f>AA53+200</f>
        <v>4814</v>
      </c>
      <c r="AC53" s="217">
        <v>3962</v>
      </c>
      <c r="AD53" s="217">
        <f t="shared" si="8"/>
        <v>8776</v>
      </c>
      <c r="AE53" s="447"/>
      <c r="AG53" s="217">
        <v>4204</v>
      </c>
      <c r="AH53" s="217">
        <f t="shared" si="5"/>
        <v>9018</v>
      </c>
      <c r="AI53" s="217">
        <v>9020</v>
      </c>
      <c r="AJ53" s="126">
        <v>9120</v>
      </c>
      <c r="AL53" s="280">
        <v>200</v>
      </c>
      <c r="AM53" s="281">
        <f t="shared" si="12"/>
        <v>9218</v>
      </c>
      <c r="AO53" s="217">
        <v>8920</v>
      </c>
      <c r="AP53" s="217">
        <v>9120</v>
      </c>
      <c r="AQ53" s="217">
        <v>9220</v>
      </c>
      <c r="AT53" s="126">
        <v>7440</v>
      </c>
    </row>
    <row r="54" spans="1:46">
      <c r="A54" s="194"/>
      <c r="B54" s="888"/>
      <c r="C54" s="118" t="s">
        <v>176</v>
      </c>
      <c r="D54" s="121" t="s">
        <v>719</v>
      </c>
      <c r="E54" s="525">
        <v>8010</v>
      </c>
      <c r="F54" s="682" t="s">
        <v>726</v>
      </c>
      <c r="G54" s="881"/>
      <c r="H54" s="118" t="s">
        <v>176</v>
      </c>
      <c r="I54" s="532" t="s">
        <v>524</v>
      </c>
      <c r="J54" s="122">
        <v>8200</v>
      </c>
      <c r="K54" s="186" t="s">
        <v>726</v>
      </c>
      <c r="L54" s="449"/>
      <c r="M54" s="281" t="s">
        <v>720</v>
      </c>
      <c r="N54" s="281" t="s">
        <v>721</v>
      </c>
      <c r="O54" s="217">
        <v>5642</v>
      </c>
      <c r="P54" s="109">
        <f>O54+100</f>
        <v>5742</v>
      </c>
      <c r="Q54" s="217">
        <v>5184</v>
      </c>
      <c r="R54" s="217">
        <f t="shared" si="6"/>
        <v>10926</v>
      </c>
      <c r="U54" s="217">
        <v>5426</v>
      </c>
      <c r="V54" s="217">
        <f t="shared" si="7"/>
        <v>11168</v>
      </c>
      <c r="W54" s="217">
        <v>11170</v>
      </c>
      <c r="Y54" s="281" t="s">
        <v>720</v>
      </c>
      <c r="Z54" s="281" t="s">
        <v>721</v>
      </c>
      <c r="AA54" s="217">
        <v>5642</v>
      </c>
      <c r="AB54" s="109">
        <f>AA54+100</f>
        <v>5742</v>
      </c>
      <c r="AC54" s="217">
        <v>5184</v>
      </c>
      <c r="AD54" s="217">
        <f t="shared" si="8"/>
        <v>10926</v>
      </c>
      <c r="AE54" s="447"/>
      <c r="AG54" s="217">
        <v>5426</v>
      </c>
      <c r="AH54" s="217">
        <f t="shared" si="5"/>
        <v>11168</v>
      </c>
      <c r="AI54" s="217">
        <v>11170</v>
      </c>
      <c r="AJ54" s="126">
        <v>11370</v>
      </c>
      <c r="AM54" s="281">
        <f t="shared" si="12"/>
        <v>11168</v>
      </c>
      <c r="AO54" s="217">
        <v>11170</v>
      </c>
      <c r="AP54" s="217">
        <v>11370</v>
      </c>
      <c r="AT54" s="126">
        <v>8200</v>
      </c>
    </row>
    <row r="55" spans="1:46">
      <c r="A55" s="194"/>
      <c r="B55" s="888"/>
      <c r="C55" s="118" t="s">
        <v>177</v>
      </c>
      <c r="D55" s="121" t="s">
        <v>525</v>
      </c>
      <c r="E55" s="525">
        <v>8920</v>
      </c>
      <c r="F55" s="682" t="s">
        <v>726</v>
      </c>
      <c r="G55" s="881"/>
      <c r="H55" s="118" t="s">
        <v>177</v>
      </c>
      <c r="I55" s="532" t="s">
        <v>526</v>
      </c>
      <c r="J55" s="122">
        <v>9220</v>
      </c>
      <c r="K55" s="186" t="s">
        <v>726</v>
      </c>
      <c r="L55" s="449"/>
      <c r="M55" s="217"/>
      <c r="N55" s="217"/>
      <c r="O55" s="280"/>
      <c r="Q55" s="281"/>
      <c r="R55" s="281"/>
      <c r="AT55" s="126">
        <v>9220</v>
      </c>
    </row>
    <row r="56" spans="1:46">
      <c r="A56" s="194"/>
      <c r="B56" s="505" t="s">
        <v>457</v>
      </c>
      <c r="C56" s="118" t="s">
        <v>178</v>
      </c>
      <c r="D56" s="121" t="s">
        <v>527</v>
      </c>
      <c r="E56" s="525">
        <v>11170</v>
      </c>
      <c r="F56" s="677" t="s">
        <v>726</v>
      </c>
      <c r="G56" s="687" t="s">
        <v>457</v>
      </c>
      <c r="H56" s="118" t="s">
        <v>178</v>
      </c>
      <c r="I56" s="532" t="s">
        <v>528</v>
      </c>
      <c r="J56" s="122">
        <v>11370</v>
      </c>
      <c r="K56" s="186" t="s">
        <v>726</v>
      </c>
      <c r="L56" s="449"/>
      <c r="M56" s="898" t="s">
        <v>729</v>
      </c>
      <c r="N56" s="898"/>
      <c r="Q56" s="450" t="s">
        <v>733</v>
      </c>
      <c r="V56" s="450" t="s">
        <v>733</v>
      </c>
      <c r="AT56" s="126">
        <v>11370</v>
      </c>
    </row>
    <row r="57" spans="1:46" ht="15.75" thickBot="1">
      <c r="A57" s="199"/>
      <c r="B57" s="533"/>
      <c r="C57" s="534"/>
      <c r="D57" s="535"/>
      <c r="E57" s="528"/>
      <c r="F57" s="683"/>
      <c r="G57" s="690"/>
      <c r="H57" s="137"/>
      <c r="I57" s="537"/>
      <c r="J57" s="137"/>
      <c r="K57" s="537"/>
      <c r="L57" s="449"/>
      <c r="M57" s="217" t="s">
        <v>636</v>
      </c>
      <c r="N57" s="217" t="s">
        <v>646</v>
      </c>
      <c r="O57" s="217">
        <v>-200</v>
      </c>
      <c r="P57" s="109">
        <f>O57+10</f>
        <v>-190</v>
      </c>
      <c r="Q57" s="217">
        <v>866</v>
      </c>
      <c r="R57" s="217">
        <f>P57+Q57</f>
        <v>676</v>
      </c>
      <c r="S57" s="217"/>
      <c r="V57" s="217">
        <v>1254</v>
      </c>
      <c r="W57" s="217">
        <f>P57+V57</f>
        <v>1064</v>
      </c>
      <c r="X57" s="217"/>
    </row>
    <row r="58" spans="1:46">
      <c r="A58" s="838" t="s">
        <v>909</v>
      </c>
      <c r="B58" s="886" t="s">
        <v>71</v>
      </c>
      <c r="C58" s="169" t="s">
        <v>80</v>
      </c>
      <c r="D58" s="523" t="s">
        <v>530</v>
      </c>
      <c r="E58" s="120">
        <v>725</v>
      </c>
      <c r="F58" s="676" t="s">
        <v>613</v>
      </c>
      <c r="G58" s="895" t="s">
        <v>71</v>
      </c>
      <c r="H58" s="169" t="s">
        <v>80</v>
      </c>
      <c r="I58" s="200" t="s">
        <v>726</v>
      </c>
      <c r="J58" s="173" t="s">
        <v>711</v>
      </c>
      <c r="K58" s="201" t="s">
        <v>726</v>
      </c>
      <c r="L58" s="449"/>
      <c r="M58" s="217" t="s">
        <v>637</v>
      </c>
      <c r="N58" s="217" t="s">
        <v>646</v>
      </c>
      <c r="O58" s="217">
        <v>-179</v>
      </c>
      <c r="P58" s="109">
        <f>O58+10</f>
        <v>-169</v>
      </c>
      <c r="Q58" s="217">
        <v>866</v>
      </c>
      <c r="R58" s="217">
        <f t="shared" ref="R58:R75" si="13">P58+Q58</f>
        <v>697</v>
      </c>
      <c r="S58" s="280">
        <v>725</v>
      </c>
      <c r="V58" s="217">
        <v>1254</v>
      </c>
      <c r="W58" s="217">
        <f t="shared" ref="W58:W75" si="14">P58+V58</f>
        <v>1085</v>
      </c>
      <c r="X58" s="217"/>
    </row>
    <row r="59" spans="1:46">
      <c r="A59" s="839"/>
      <c r="B59" s="884"/>
      <c r="C59" s="175" t="s">
        <v>118</v>
      </c>
      <c r="D59" s="176" t="s">
        <v>498</v>
      </c>
      <c r="E59" s="122">
        <v>750</v>
      </c>
      <c r="F59" s="677" t="s">
        <v>613</v>
      </c>
      <c r="G59" s="896"/>
      <c r="H59" s="175" t="s">
        <v>118</v>
      </c>
      <c r="I59" s="203" t="s">
        <v>726</v>
      </c>
      <c r="J59" s="178" t="s">
        <v>711</v>
      </c>
      <c r="K59" s="204" t="s">
        <v>726</v>
      </c>
      <c r="L59" s="449"/>
      <c r="M59" s="217" t="s">
        <v>638</v>
      </c>
      <c r="N59" s="217" t="s">
        <v>646</v>
      </c>
      <c r="O59" s="217">
        <v>-135</v>
      </c>
      <c r="P59" s="109">
        <f>O59+15</f>
        <v>-120</v>
      </c>
      <c r="Q59" s="217">
        <v>866</v>
      </c>
      <c r="R59" s="217">
        <f t="shared" si="13"/>
        <v>746</v>
      </c>
      <c r="S59" s="280">
        <v>750</v>
      </c>
      <c r="V59" s="217">
        <v>1254</v>
      </c>
      <c r="W59" s="217">
        <f t="shared" si="14"/>
        <v>1134</v>
      </c>
      <c r="X59" s="217"/>
    </row>
    <row r="60" spans="1:46">
      <c r="A60" s="839"/>
      <c r="B60" s="885"/>
      <c r="C60" s="175" t="s">
        <v>119</v>
      </c>
      <c r="D60" s="176" t="s">
        <v>713</v>
      </c>
      <c r="E60" s="122">
        <v>800</v>
      </c>
      <c r="F60" s="678" t="s">
        <v>613</v>
      </c>
      <c r="G60" s="897"/>
      <c r="H60" s="175" t="s">
        <v>119</v>
      </c>
      <c r="I60" s="170" t="s">
        <v>714</v>
      </c>
      <c r="J60" s="177">
        <v>1200</v>
      </c>
      <c r="K60" s="576" t="s">
        <v>613</v>
      </c>
      <c r="L60" s="449"/>
      <c r="M60" s="217" t="s">
        <v>639</v>
      </c>
      <c r="N60" s="217" t="s">
        <v>646</v>
      </c>
      <c r="O60" s="217">
        <v>-89</v>
      </c>
      <c r="P60" s="109">
        <f>O60+15</f>
        <v>-74</v>
      </c>
      <c r="Q60" s="217">
        <v>866</v>
      </c>
      <c r="R60" s="217">
        <f t="shared" si="13"/>
        <v>792</v>
      </c>
      <c r="S60" s="280">
        <v>800</v>
      </c>
      <c r="V60" s="217">
        <v>1254</v>
      </c>
      <c r="W60" s="217">
        <f t="shared" si="14"/>
        <v>1180</v>
      </c>
      <c r="X60" s="280">
        <v>1200</v>
      </c>
      <c r="AA60" s="126">
        <f>W60+25</f>
        <v>1205</v>
      </c>
      <c r="AE60" s="117">
        <v>1200</v>
      </c>
      <c r="AT60" s="117">
        <v>1200</v>
      </c>
    </row>
    <row r="61" spans="1:46">
      <c r="A61" s="839"/>
      <c r="B61" s="883" t="s">
        <v>81</v>
      </c>
      <c r="C61" s="179" t="s">
        <v>117</v>
      </c>
      <c r="D61" s="176" t="s">
        <v>500</v>
      </c>
      <c r="E61" s="122">
        <v>975</v>
      </c>
      <c r="F61" s="677" t="s">
        <v>614</v>
      </c>
      <c r="G61" s="877" t="s">
        <v>81</v>
      </c>
      <c r="H61" s="179" t="s">
        <v>117</v>
      </c>
      <c r="I61" s="176" t="s">
        <v>715</v>
      </c>
      <c r="J61" s="122">
        <v>1275</v>
      </c>
      <c r="K61" s="575" t="s">
        <v>614</v>
      </c>
      <c r="L61" s="449"/>
      <c r="M61" s="217" t="s">
        <v>640</v>
      </c>
      <c r="N61" s="217" t="s">
        <v>642</v>
      </c>
      <c r="O61" s="217">
        <v>-32</v>
      </c>
      <c r="P61" s="109">
        <f>O61+25</f>
        <v>-7</v>
      </c>
      <c r="Q61" s="217">
        <v>978</v>
      </c>
      <c r="R61" s="217">
        <f t="shared" si="13"/>
        <v>971</v>
      </c>
      <c r="S61" s="280">
        <v>975</v>
      </c>
      <c r="V61" s="217">
        <v>1254</v>
      </c>
      <c r="W61" s="217">
        <f t="shared" si="14"/>
        <v>1247</v>
      </c>
      <c r="X61" s="280">
        <v>1250</v>
      </c>
      <c r="AA61" s="126">
        <f t="shared" ref="AA61:AA67" si="15">W61+25</f>
        <v>1272</v>
      </c>
      <c r="AB61" s="126">
        <v>1275</v>
      </c>
      <c r="AE61" s="112">
        <v>1250</v>
      </c>
      <c r="AT61" s="112">
        <v>1275</v>
      </c>
    </row>
    <row r="62" spans="1:46">
      <c r="A62" s="839"/>
      <c r="B62" s="884"/>
      <c r="C62" s="179" t="s">
        <v>79</v>
      </c>
      <c r="D62" s="176" t="s">
        <v>501</v>
      </c>
      <c r="E62" s="122">
        <v>1035</v>
      </c>
      <c r="F62" s="677" t="s">
        <v>614</v>
      </c>
      <c r="G62" s="878"/>
      <c r="H62" s="179" t="s">
        <v>79</v>
      </c>
      <c r="I62" s="176" t="s">
        <v>502</v>
      </c>
      <c r="J62" s="122">
        <v>1335</v>
      </c>
      <c r="K62" s="575" t="s">
        <v>614</v>
      </c>
      <c r="L62" s="449"/>
      <c r="M62" s="281" t="s">
        <v>641</v>
      </c>
      <c r="N62" s="281" t="s">
        <v>642</v>
      </c>
      <c r="O62" s="217">
        <v>31</v>
      </c>
      <c r="P62" s="109">
        <f>O62+25</f>
        <v>56</v>
      </c>
      <c r="Q62" s="217">
        <v>978</v>
      </c>
      <c r="R62" s="217">
        <f t="shared" si="13"/>
        <v>1034</v>
      </c>
      <c r="S62" s="280">
        <v>1035</v>
      </c>
      <c r="V62" s="217">
        <v>1254</v>
      </c>
      <c r="W62" s="217">
        <f t="shared" si="14"/>
        <v>1310</v>
      </c>
      <c r="X62" s="280">
        <v>1310</v>
      </c>
      <c r="Y62" s="280">
        <v>25</v>
      </c>
      <c r="AA62" s="126">
        <f t="shared" si="15"/>
        <v>1335</v>
      </c>
      <c r="AB62" s="126">
        <v>1335</v>
      </c>
      <c r="AE62" s="112">
        <v>1310</v>
      </c>
      <c r="AT62" s="112">
        <v>1335</v>
      </c>
    </row>
    <row r="63" spans="1:46">
      <c r="A63" s="839"/>
      <c r="B63" s="884"/>
      <c r="C63" s="179" t="s">
        <v>81</v>
      </c>
      <c r="D63" s="176" t="s">
        <v>503</v>
      </c>
      <c r="E63" s="122">
        <v>1120</v>
      </c>
      <c r="F63" s="677" t="s">
        <v>615</v>
      </c>
      <c r="G63" s="878"/>
      <c r="H63" s="179" t="s">
        <v>81</v>
      </c>
      <c r="I63" s="176" t="s">
        <v>504</v>
      </c>
      <c r="J63" s="122">
        <v>1420</v>
      </c>
      <c r="K63" s="575" t="s">
        <v>615</v>
      </c>
      <c r="L63" s="449"/>
      <c r="M63" s="281" t="s">
        <v>642</v>
      </c>
      <c r="N63" s="281" t="s">
        <v>642</v>
      </c>
      <c r="O63" s="217">
        <v>105</v>
      </c>
      <c r="P63" s="109">
        <f t="shared" ref="P63:P68" si="16">O63+35</f>
        <v>140</v>
      </c>
      <c r="Q63" s="217">
        <v>978</v>
      </c>
      <c r="R63" s="217">
        <f t="shared" si="13"/>
        <v>1118</v>
      </c>
      <c r="S63" s="280">
        <v>1120</v>
      </c>
      <c r="V63" s="217">
        <v>1254</v>
      </c>
      <c r="W63" s="217">
        <f t="shared" si="14"/>
        <v>1394</v>
      </c>
      <c r="X63" s="280">
        <v>1400</v>
      </c>
      <c r="Y63" s="280"/>
      <c r="AA63" s="126">
        <f t="shared" si="15"/>
        <v>1419</v>
      </c>
      <c r="AB63" s="126">
        <v>1420</v>
      </c>
      <c r="AE63" s="112">
        <v>1400</v>
      </c>
      <c r="AT63" s="112">
        <v>1420</v>
      </c>
    </row>
    <row r="64" spans="1:46">
      <c r="A64" s="839"/>
      <c r="B64" s="884"/>
      <c r="C64" s="179" t="s">
        <v>70</v>
      </c>
      <c r="D64" s="176" t="s">
        <v>505</v>
      </c>
      <c r="E64" s="122">
        <v>1210</v>
      </c>
      <c r="F64" s="677" t="s">
        <v>615</v>
      </c>
      <c r="G64" s="878"/>
      <c r="H64" s="179" t="s">
        <v>70</v>
      </c>
      <c r="I64" s="176" t="s">
        <v>506</v>
      </c>
      <c r="J64" s="122">
        <v>1510</v>
      </c>
      <c r="K64" s="575" t="s">
        <v>615</v>
      </c>
      <c r="L64" s="449"/>
      <c r="M64" s="281" t="s">
        <v>643</v>
      </c>
      <c r="N64" s="281" t="s">
        <v>642</v>
      </c>
      <c r="O64" s="217">
        <v>193</v>
      </c>
      <c r="P64" s="109">
        <f t="shared" si="16"/>
        <v>228</v>
      </c>
      <c r="Q64" s="217">
        <v>978</v>
      </c>
      <c r="R64" s="217">
        <f t="shared" si="13"/>
        <v>1206</v>
      </c>
      <c r="S64" s="280">
        <v>1210</v>
      </c>
      <c r="V64" s="217">
        <v>1254</v>
      </c>
      <c r="W64" s="217">
        <f t="shared" si="14"/>
        <v>1482</v>
      </c>
      <c r="X64" s="280">
        <v>1490</v>
      </c>
      <c r="Y64" s="280"/>
      <c r="AA64" s="126">
        <f t="shared" si="15"/>
        <v>1507</v>
      </c>
      <c r="AB64" s="126">
        <v>1510</v>
      </c>
      <c r="AE64" s="112">
        <v>1490</v>
      </c>
      <c r="AT64" s="112">
        <v>1510</v>
      </c>
    </row>
    <row r="65" spans="1:46">
      <c r="A65" s="839"/>
      <c r="B65" s="884"/>
      <c r="C65" s="179" t="s">
        <v>75</v>
      </c>
      <c r="D65" s="176" t="s">
        <v>507</v>
      </c>
      <c r="E65" s="122">
        <v>1300</v>
      </c>
      <c r="F65" s="677" t="s">
        <v>615</v>
      </c>
      <c r="G65" s="878"/>
      <c r="H65" s="179" t="s">
        <v>75</v>
      </c>
      <c r="I65" s="176" t="s">
        <v>508</v>
      </c>
      <c r="J65" s="122">
        <v>1605</v>
      </c>
      <c r="K65" s="575" t="s">
        <v>615</v>
      </c>
      <c r="L65" s="449"/>
      <c r="M65" s="281" t="s">
        <v>644</v>
      </c>
      <c r="N65" s="281" t="s">
        <v>642</v>
      </c>
      <c r="O65" s="217">
        <v>288</v>
      </c>
      <c r="P65" s="109">
        <f t="shared" si="16"/>
        <v>323</v>
      </c>
      <c r="Q65" s="217">
        <v>978</v>
      </c>
      <c r="R65" s="217">
        <f t="shared" si="13"/>
        <v>1301</v>
      </c>
      <c r="S65" s="280">
        <v>1300</v>
      </c>
      <c r="V65" s="217">
        <v>1254</v>
      </c>
      <c r="W65" s="217">
        <f t="shared" si="14"/>
        <v>1577</v>
      </c>
      <c r="X65" s="280">
        <v>1580</v>
      </c>
      <c r="Y65" s="280"/>
      <c r="AA65" s="126">
        <f t="shared" si="15"/>
        <v>1602</v>
      </c>
      <c r="AB65" s="126">
        <v>1605</v>
      </c>
      <c r="AE65" s="112">
        <v>1580</v>
      </c>
      <c r="AT65" s="112">
        <v>1605</v>
      </c>
    </row>
    <row r="66" spans="1:46">
      <c r="A66" s="839"/>
      <c r="B66" s="885"/>
      <c r="C66" s="179" t="s">
        <v>76</v>
      </c>
      <c r="D66" s="176" t="s">
        <v>509</v>
      </c>
      <c r="E66" s="122">
        <v>1400</v>
      </c>
      <c r="F66" s="677" t="s">
        <v>615</v>
      </c>
      <c r="G66" s="879"/>
      <c r="H66" s="179" t="s">
        <v>76</v>
      </c>
      <c r="I66" s="176" t="s">
        <v>510</v>
      </c>
      <c r="J66" s="122">
        <v>1705</v>
      </c>
      <c r="K66" s="575" t="s">
        <v>615</v>
      </c>
      <c r="L66" s="449"/>
      <c r="M66" s="281" t="s">
        <v>645</v>
      </c>
      <c r="N66" s="281" t="s">
        <v>642</v>
      </c>
      <c r="O66" s="217">
        <v>388</v>
      </c>
      <c r="P66" s="109">
        <f t="shared" si="16"/>
        <v>423</v>
      </c>
      <c r="Q66" s="217">
        <v>978</v>
      </c>
      <c r="R66" s="217">
        <f t="shared" si="13"/>
        <v>1401</v>
      </c>
      <c r="S66" s="280">
        <v>1400</v>
      </c>
      <c r="V66" s="217">
        <v>1254</v>
      </c>
      <c r="W66" s="217">
        <f t="shared" si="14"/>
        <v>1677</v>
      </c>
      <c r="X66" s="280">
        <v>1680</v>
      </c>
      <c r="Y66" s="280"/>
      <c r="AA66" s="126">
        <f t="shared" si="15"/>
        <v>1702</v>
      </c>
      <c r="AB66" s="126">
        <v>1705</v>
      </c>
      <c r="AE66" s="112">
        <v>1680</v>
      </c>
      <c r="AT66" s="112">
        <v>1705</v>
      </c>
    </row>
    <row r="67" spans="1:46">
      <c r="A67" s="839"/>
      <c r="B67" s="883" t="s">
        <v>456</v>
      </c>
      <c r="C67" s="179" t="s">
        <v>71</v>
      </c>
      <c r="D67" s="176" t="s">
        <v>511</v>
      </c>
      <c r="E67" s="122">
        <v>1630</v>
      </c>
      <c r="F67" s="677" t="s">
        <v>616</v>
      </c>
      <c r="G67" s="877" t="s">
        <v>456</v>
      </c>
      <c r="H67" s="179" t="s">
        <v>71</v>
      </c>
      <c r="I67" s="176" t="s">
        <v>512</v>
      </c>
      <c r="J67" s="514">
        <v>1850</v>
      </c>
      <c r="K67" s="575" t="s">
        <v>616</v>
      </c>
      <c r="L67" s="449"/>
      <c r="M67" s="281" t="s">
        <v>646</v>
      </c>
      <c r="N67" s="281" t="s">
        <v>709</v>
      </c>
      <c r="O67" s="217">
        <v>499</v>
      </c>
      <c r="P67" s="109">
        <f t="shared" si="16"/>
        <v>534</v>
      </c>
      <c r="Q67" s="217">
        <v>1092</v>
      </c>
      <c r="R67" s="217">
        <f t="shared" si="13"/>
        <v>1626</v>
      </c>
      <c r="S67" s="280">
        <v>1630</v>
      </c>
      <c r="V67" s="217">
        <v>1254</v>
      </c>
      <c r="W67" s="217">
        <f t="shared" si="14"/>
        <v>1788</v>
      </c>
      <c r="X67" s="280">
        <v>1790</v>
      </c>
      <c r="Y67" s="280"/>
      <c r="AA67" s="126">
        <f t="shared" si="15"/>
        <v>1813</v>
      </c>
      <c r="AB67" s="126">
        <v>1815</v>
      </c>
      <c r="AE67" s="112">
        <v>1790</v>
      </c>
      <c r="AT67" s="518">
        <v>1850</v>
      </c>
    </row>
    <row r="68" spans="1:46">
      <c r="A68" s="839"/>
      <c r="B68" s="884"/>
      <c r="C68" s="179" t="s">
        <v>72</v>
      </c>
      <c r="D68" s="176" t="s">
        <v>513</v>
      </c>
      <c r="E68" s="122">
        <v>1755</v>
      </c>
      <c r="F68" s="677" t="s">
        <v>616</v>
      </c>
      <c r="G68" s="878"/>
      <c r="H68" s="179" t="s">
        <v>72</v>
      </c>
      <c r="I68" s="176" t="s">
        <v>514</v>
      </c>
      <c r="J68" s="514">
        <v>1970</v>
      </c>
      <c r="K68" s="575" t="s">
        <v>616</v>
      </c>
      <c r="L68" s="449"/>
      <c r="M68" s="281" t="s">
        <v>647</v>
      </c>
      <c r="N68" s="281" t="s">
        <v>709</v>
      </c>
      <c r="O68" s="217">
        <v>627</v>
      </c>
      <c r="P68" s="109">
        <f t="shared" si="16"/>
        <v>662</v>
      </c>
      <c r="Q68" s="217">
        <v>1092</v>
      </c>
      <c r="R68" s="217">
        <f t="shared" si="13"/>
        <v>1754</v>
      </c>
      <c r="S68" s="280">
        <v>1755</v>
      </c>
      <c r="V68" s="217">
        <v>1254</v>
      </c>
      <c r="W68" s="217">
        <f t="shared" si="14"/>
        <v>1916</v>
      </c>
      <c r="X68" s="280">
        <v>1920</v>
      </c>
      <c r="Y68" s="280">
        <v>30</v>
      </c>
      <c r="AA68" s="126">
        <f t="shared" ref="AA68:AA75" si="17">W68+Y68</f>
        <v>1946</v>
      </c>
      <c r="AB68" s="126">
        <v>1950</v>
      </c>
      <c r="AE68" s="112">
        <v>1920</v>
      </c>
      <c r="AT68" s="518">
        <v>1970</v>
      </c>
    </row>
    <row r="69" spans="1:46">
      <c r="A69" s="839"/>
      <c r="B69" s="885"/>
      <c r="C69" s="179" t="s">
        <v>77</v>
      </c>
      <c r="D69" s="176" t="s">
        <v>515</v>
      </c>
      <c r="E69" s="122">
        <v>1920</v>
      </c>
      <c r="F69" s="677" t="s">
        <v>616</v>
      </c>
      <c r="G69" s="879"/>
      <c r="H69" s="179" t="s">
        <v>77</v>
      </c>
      <c r="I69" s="176" t="s">
        <v>516</v>
      </c>
      <c r="J69" s="514">
        <v>2150</v>
      </c>
      <c r="K69" s="575" t="s">
        <v>616</v>
      </c>
      <c r="L69" s="449"/>
      <c r="M69" s="281" t="s">
        <v>648</v>
      </c>
      <c r="N69" s="281" t="s">
        <v>709</v>
      </c>
      <c r="O69" s="217">
        <v>771</v>
      </c>
      <c r="P69" s="110">
        <f>O69+50</f>
        <v>821</v>
      </c>
      <c r="Q69" s="217">
        <v>1092</v>
      </c>
      <c r="R69" s="217">
        <f t="shared" si="13"/>
        <v>1913</v>
      </c>
      <c r="S69" s="280">
        <v>1920</v>
      </c>
      <c r="V69" s="217">
        <v>1254</v>
      </c>
      <c r="W69" s="217">
        <f t="shared" si="14"/>
        <v>2075</v>
      </c>
      <c r="X69" s="280">
        <v>2080</v>
      </c>
      <c r="Y69" s="280"/>
      <c r="AA69" s="126">
        <f t="shared" si="17"/>
        <v>2075</v>
      </c>
      <c r="AE69" s="112">
        <v>2080</v>
      </c>
      <c r="AT69" s="518">
        <v>2150</v>
      </c>
    </row>
    <row r="70" spans="1:46">
      <c r="A70" s="839"/>
      <c r="B70" s="180" t="s">
        <v>76</v>
      </c>
      <c r="C70" s="179" t="s">
        <v>74</v>
      </c>
      <c r="D70" s="176" t="s">
        <v>517</v>
      </c>
      <c r="E70" s="122">
        <v>2370</v>
      </c>
      <c r="F70" s="677" t="s">
        <v>617</v>
      </c>
      <c r="G70" s="685" t="s">
        <v>76</v>
      </c>
      <c r="H70" s="519" t="s">
        <v>74</v>
      </c>
      <c r="I70" s="520" t="s">
        <v>518</v>
      </c>
      <c r="J70" s="514">
        <v>2650</v>
      </c>
      <c r="K70" s="575" t="s">
        <v>617</v>
      </c>
      <c r="L70" s="449"/>
      <c r="M70" s="281" t="s">
        <v>649</v>
      </c>
      <c r="N70" s="281" t="s">
        <v>645</v>
      </c>
      <c r="O70" s="217">
        <v>979</v>
      </c>
      <c r="P70" s="110">
        <f>O70+50</f>
        <v>1029</v>
      </c>
      <c r="Q70" s="217">
        <v>1338</v>
      </c>
      <c r="R70" s="217">
        <f t="shared" si="13"/>
        <v>2367</v>
      </c>
      <c r="S70" s="280">
        <v>2370</v>
      </c>
      <c r="V70" s="217">
        <v>1254</v>
      </c>
      <c r="W70" s="217">
        <f t="shared" si="14"/>
        <v>2283</v>
      </c>
      <c r="X70" s="280">
        <v>2290</v>
      </c>
      <c r="Y70" s="280">
        <v>50</v>
      </c>
      <c r="AA70" s="126">
        <f t="shared" si="17"/>
        <v>2333</v>
      </c>
      <c r="AE70" s="112">
        <v>2570</v>
      </c>
      <c r="AT70" s="513">
        <v>2650</v>
      </c>
    </row>
    <row r="71" spans="1:46" ht="15.75" thickBot="1">
      <c r="A71" s="839"/>
      <c r="B71" s="181" t="s">
        <v>117</v>
      </c>
      <c r="C71" s="182" t="s">
        <v>78</v>
      </c>
      <c r="D71" s="183" t="s">
        <v>519</v>
      </c>
      <c r="E71" s="538">
        <v>2780</v>
      </c>
      <c r="F71" s="679" t="s">
        <v>618</v>
      </c>
      <c r="G71" s="686" t="s">
        <v>117</v>
      </c>
      <c r="H71" s="521" t="s">
        <v>78</v>
      </c>
      <c r="I71" s="522" t="s">
        <v>520</v>
      </c>
      <c r="J71" s="517">
        <v>3050</v>
      </c>
      <c r="K71" s="577" t="s">
        <v>618</v>
      </c>
      <c r="L71" s="449"/>
      <c r="M71" s="281" t="s">
        <v>650</v>
      </c>
      <c r="N71" s="281" t="s">
        <v>640</v>
      </c>
      <c r="O71" s="217">
        <v>1218</v>
      </c>
      <c r="P71" s="110">
        <f>O71+60</f>
        <v>1278</v>
      </c>
      <c r="Q71" s="217">
        <v>1493</v>
      </c>
      <c r="R71" s="217">
        <f t="shared" si="13"/>
        <v>2771</v>
      </c>
      <c r="S71" s="280">
        <v>2780</v>
      </c>
      <c r="V71" s="217">
        <v>1254</v>
      </c>
      <c r="W71" s="217">
        <f t="shared" si="14"/>
        <v>2532</v>
      </c>
      <c r="X71" s="280">
        <v>2540</v>
      </c>
      <c r="Y71" s="280"/>
      <c r="AA71" s="126">
        <f t="shared" si="17"/>
        <v>2532</v>
      </c>
      <c r="AE71" s="198">
        <v>2980</v>
      </c>
      <c r="AT71" s="513">
        <v>3050</v>
      </c>
    </row>
    <row r="72" spans="1:46">
      <c r="A72" s="839"/>
      <c r="B72" s="887" t="s">
        <v>77</v>
      </c>
      <c r="C72" s="492" t="s">
        <v>175</v>
      </c>
      <c r="D72" s="493" t="s">
        <v>521</v>
      </c>
      <c r="E72" s="185">
        <v>5900</v>
      </c>
      <c r="F72" s="676" t="s">
        <v>726</v>
      </c>
      <c r="G72" s="892" t="s">
        <v>77</v>
      </c>
      <c r="H72" s="492" t="s">
        <v>175</v>
      </c>
      <c r="I72" s="493" t="s">
        <v>522</v>
      </c>
      <c r="J72" s="185">
        <v>6050</v>
      </c>
      <c r="K72" s="186" t="s">
        <v>726</v>
      </c>
      <c r="L72" s="449"/>
      <c r="M72" s="281" t="s">
        <v>716</v>
      </c>
      <c r="N72" s="281" t="s">
        <v>648</v>
      </c>
      <c r="O72" s="217">
        <v>1565</v>
      </c>
      <c r="P72" s="109">
        <f>O72+50</f>
        <v>1615</v>
      </c>
      <c r="Q72" s="217">
        <v>4277</v>
      </c>
      <c r="R72" s="217">
        <f t="shared" si="13"/>
        <v>5892</v>
      </c>
      <c r="S72" s="280">
        <v>5900</v>
      </c>
      <c r="V72" s="217">
        <v>4277</v>
      </c>
      <c r="W72" s="217">
        <f t="shared" si="14"/>
        <v>5892</v>
      </c>
      <c r="X72" s="280">
        <v>5950</v>
      </c>
      <c r="Y72" s="280">
        <v>100</v>
      </c>
      <c r="AA72" s="126">
        <f t="shared" si="17"/>
        <v>5992</v>
      </c>
      <c r="AB72" s="126">
        <v>6050</v>
      </c>
      <c r="AE72" s="111">
        <v>6100</v>
      </c>
      <c r="AT72" s="114">
        <v>6050</v>
      </c>
    </row>
    <row r="73" spans="1:46">
      <c r="A73" s="839"/>
      <c r="B73" s="888"/>
      <c r="C73" s="118" t="s">
        <v>176</v>
      </c>
      <c r="D73" s="121" t="s">
        <v>719</v>
      </c>
      <c r="E73" s="122">
        <v>6300</v>
      </c>
      <c r="F73" s="682" t="s">
        <v>726</v>
      </c>
      <c r="G73" s="893"/>
      <c r="H73" s="118" t="s">
        <v>176</v>
      </c>
      <c r="I73" s="121" t="s">
        <v>524</v>
      </c>
      <c r="J73" s="122">
        <v>6450</v>
      </c>
      <c r="K73" s="186" t="s">
        <v>726</v>
      </c>
      <c r="L73" s="449"/>
      <c r="M73" s="281" t="s">
        <v>717</v>
      </c>
      <c r="N73" s="281" t="s">
        <v>648</v>
      </c>
      <c r="O73" s="217">
        <v>1969</v>
      </c>
      <c r="P73" s="109">
        <f>O73+50</f>
        <v>2019</v>
      </c>
      <c r="Q73" s="217">
        <v>4277</v>
      </c>
      <c r="R73" s="217">
        <f t="shared" si="13"/>
        <v>6296</v>
      </c>
      <c r="S73" s="280">
        <v>6300</v>
      </c>
      <c r="V73" s="217">
        <v>4277</v>
      </c>
      <c r="W73" s="217">
        <f t="shared" si="14"/>
        <v>6296</v>
      </c>
      <c r="X73" s="280">
        <v>6300</v>
      </c>
      <c r="Y73" s="280"/>
      <c r="AA73" s="126">
        <f t="shared" si="17"/>
        <v>6296</v>
      </c>
      <c r="AB73" s="126">
        <v>6450</v>
      </c>
      <c r="AC73" s="280"/>
      <c r="AE73" s="112">
        <v>6500</v>
      </c>
      <c r="AT73" s="112">
        <v>6450</v>
      </c>
    </row>
    <row r="74" spans="1:46">
      <c r="A74" s="839"/>
      <c r="B74" s="888"/>
      <c r="C74" s="118" t="s">
        <v>177</v>
      </c>
      <c r="D74" s="121" t="s">
        <v>525</v>
      </c>
      <c r="E74" s="122">
        <v>6830</v>
      </c>
      <c r="F74" s="682" t="s">
        <v>726</v>
      </c>
      <c r="G74" s="894"/>
      <c r="H74" s="118" t="s">
        <v>177</v>
      </c>
      <c r="I74" s="121" t="s">
        <v>526</v>
      </c>
      <c r="J74" s="122">
        <v>7130</v>
      </c>
      <c r="K74" s="186" t="s">
        <v>726</v>
      </c>
      <c r="L74" s="449"/>
      <c r="M74" s="281" t="s">
        <v>718</v>
      </c>
      <c r="N74" s="281" t="s">
        <v>648</v>
      </c>
      <c r="O74" s="217">
        <v>2450</v>
      </c>
      <c r="P74" s="109">
        <f>O74+100</f>
        <v>2550</v>
      </c>
      <c r="Q74" s="217">
        <v>4277</v>
      </c>
      <c r="R74" s="217">
        <f t="shared" si="13"/>
        <v>6827</v>
      </c>
      <c r="S74" s="280">
        <v>6830</v>
      </c>
      <c r="V74" s="217">
        <v>4277</v>
      </c>
      <c r="W74" s="217">
        <f t="shared" si="14"/>
        <v>6827</v>
      </c>
      <c r="X74" s="280">
        <v>6930</v>
      </c>
      <c r="Y74" s="280">
        <v>200</v>
      </c>
      <c r="AA74" s="126">
        <f t="shared" si="17"/>
        <v>7027</v>
      </c>
      <c r="AB74" s="126">
        <v>7130</v>
      </c>
      <c r="AC74" s="217"/>
      <c r="AD74" s="280"/>
      <c r="AE74" s="112">
        <v>7130</v>
      </c>
      <c r="AT74" s="112">
        <v>7130</v>
      </c>
    </row>
    <row r="75" spans="1:46">
      <c r="A75" s="839"/>
      <c r="B75" s="505" t="s">
        <v>457</v>
      </c>
      <c r="C75" s="118" t="s">
        <v>178</v>
      </c>
      <c r="D75" s="121" t="s">
        <v>527</v>
      </c>
      <c r="E75" s="122">
        <v>8630</v>
      </c>
      <c r="F75" s="677" t="s">
        <v>726</v>
      </c>
      <c r="G75" s="691" t="s">
        <v>457</v>
      </c>
      <c r="H75" s="118" t="s">
        <v>178</v>
      </c>
      <c r="I75" s="121" t="s">
        <v>528</v>
      </c>
      <c r="J75" s="122">
        <v>8930</v>
      </c>
      <c r="K75" s="186" t="s">
        <v>726</v>
      </c>
      <c r="L75" s="449"/>
      <c r="M75" s="281" t="s">
        <v>720</v>
      </c>
      <c r="N75" s="281" t="s">
        <v>721</v>
      </c>
      <c r="O75" s="217">
        <v>3028</v>
      </c>
      <c r="P75" s="109">
        <f>O75+100</f>
        <v>3128</v>
      </c>
      <c r="Q75" s="217">
        <v>5499</v>
      </c>
      <c r="R75" s="217">
        <f t="shared" si="13"/>
        <v>8627</v>
      </c>
      <c r="S75" s="280">
        <v>8630</v>
      </c>
      <c r="V75" s="217">
        <v>5499</v>
      </c>
      <c r="W75" s="217">
        <f t="shared" si="14"/>
        <v>8627</v>
      </c>
      <c r="X75" s="280">
        <v>8630</v>
      </c>
      <c r="Y75" s="280"/>
      <c r="AA75" s="126">
        <f t="shared" si="17"/>
        <v>8627</v>
      </c>
      <c r="AB75" s="126">
        <v>8930</v>
      </c>
      <c r="AC75" s="217"/>
      <c r="AD75" s="217"/>
      <c r="AE75" s="112">
        <v>8930</v>
      </c>
      <c r="AT75" s="112">
        <v>8930</v>
      </c>
    </row>
    <row r="76" spans="1:46" ht="15.75" thickBot="1">
      <c r="A76" s="839"/>
      <c r="B76" s="187"/>
      <c r="C76" s="188"/>
      <c r="D76" s="189"/>
      <c r="E76" s="190"/>
      <c r="F76" s="683"/>
      <c r="G76" s="692"/>
      <c r="H76" s="190"/>
      <c r="I76" s="189"/>
      <c r="J76" s="190"/>
      <c r="K76" s="539"/>
      <c r="L76" s="449"/>
      <c r="M76" s="281"/>
      <c r="N76" s="281"/>
      <c r="O76" s="280"/>
      <c r="Q76" s="281"/>
      <c r="R76" s="281"/>
      <c r="S76" s="280"/>
      <c r="V76" s="280"/>
      <c r="Y76" s="280"/>
      <c r="AC76" s="217"/>
      <c r="AD76" s="217"/>
    </row>
    <row r="77" spans="1:46">
      <c r="A77" s="192"/>
      <c r="B77" s="540" t="s">
        <v>71</v>
      </c>
      <c r="C77" s="169" t="s">
        <v>119</v>
      </c>
      <c r="D77" s="523" t="s">
        <v>713</v>
      </c>
      <c r="E77" s="120">
        <v>1125</v>
      </c>
      <c r="F77" s="681" t="s">
        <v>613</v>
      </c>
      <c r="G77" s="689" t="s">
        <v>71</v>
      </c>
      <c r="H77" s="169" t="s">
        <v>119</v>
      </c>
      <c r="I77" s="200" t="s">
        <v>726</v>
      </c>
      <c r="J77" s="173" t="s">
        <v>711</v>
      </c>
      <c r="K77" s="201" t="s">
        <v>726</v>
      </c>
      <c r="L77" s="449"/>
      <c r="M77" s="898" t="s">
        <v>729</v>
      </c>
      <c r="N77" s="898"/>
      <c r="Q77" s="450" t="s">
        <v>733</v>
      </c>
      <c r="V77" s="450" t="s">
        <v>733</v>
      </c>
      <c r="AC77" s="217"/>
      <c r="AD77" s="217"/>
    </row>
    <row r="78" spans="1:46">
      <c r="A78" s="194"/>
      <c r="B78" s="883" t="s">
        <v>81</v>
      </c>
      <c r="C78" s="179" t="s">
        <v>117</v>
      </c>
      <c r="D78" s="176" t="s">
        <v>500</v>
      </c>
      <c r="E78" s="122">
        <v>1200</v>
      </c>
      <c r="F78" s="677" t="s">
        <v>614</v>
      </c>
      <c r="G78" s="877" t="s">
        <v>81</v>
      </c>
      <c r="H78" s="179" t="s">
        <v>117</v>
      </c>
      <c r="I78" s="170" t="s">
        <v>715</v>
      </c>
      <c r="J78" s="177">
        <v>1500</v>
      </c>
      <c r="K78" s="575" t="s">
        <v>614</v>
      </c>
      <c r="L78" s="449"/>
      <c r="M78" s="217" t="s">
        <v>636</v>
      </c>
      <c r="N78" s="217" t="s">
        <v>646</v>
      </c>
      <c r="O78" s="217">
        <v>-100</v>
      </c>
      <c r="P78" s="109">
        <f>O78+10</f>
        <v>-90</v>
      </c>
      <c r="Q78" s="217">
        <v>866</v>
      </c>
      <c r="R78" s="217">
        <f>Q78+P78</f>
        <v>776</v>
      </c>
      <c r="S78" s="217"/>
      <c r="U78" s="281">
        <f>P78+20</f>
        <v>-70</v>
      </c>
      <c r="V78" s="217">
        <v>1254</v>
      </c>
      <c r="W78" s="217">
        <f>V78+U78</f>
        <v>1184</v>
      </c>
      <c r="X78" s="217"/>
      <c r="AC78" s="217"/>
      <c r="AD78" s="217"/>
      <c r="AT78" s="117">
        <v>1500</v>
      </c>
    </row>
    <row r="79" spans="1:46">
      <c r="A79" s="194"/>
      <c r="B79" s="884"/>
      <c r="C79" s="179" t="s">
        <v>79</v>
      </c>
      <c r="D79" s="176" t="s">
        <v>501</v>
      </c>
      <c r="E79" s="122">
        <v>1320</v>
      </c>
      <c r="F79" s="677" t="s">
        <v>614</v>
      </c>
      <c r="G79" s="878"/>
      <c r="H79" s="179" t="s">
        <v>79</v>
      </c>
      <c r="I79" s="176" t="s">
        <v>502</v>
      </c>
      <c r="J79" s="122">
        <v>1615</v>
      </c>
      <c r="K79" s="575" t="s">
        <v>614</v>
      </c>
      <c r="L79" s="449"/>
      <c r="M79" s="217" t="s">
        <v>637</v>
      </c>
      <c r="N79" s="217" t="s">
        <v>646</v>
      </c>
      <c r="O79" s="217">
        <v>-68</v>
      </c>
      <c r="P79" s="109">
        <f>O79+10</f>
        <v>-58</v>
      </c>
      <c r="Q79" s="217">
        <v>866</v>
      </c>
      <c r="R79" s="217">
        <f t="shared" ref="R79:R96" si="18">Q79+P79</f>
        <v>808</v>
      </c>
      <c r="S79" s="280"/>
      <c r="U79" s="281">
        <f>P79+20</f>
        <v>-38</v>
      </c>
      <c r="V79" s="217">
        <v>1254</v>
      </c>
      <c r="W79" s="217">
        <f t="shared" ref="W79:W96" si="19">V79+U79</f>
        <v>1216</v>
      </c>
      <c r="X79" s="217"/>
      <c r="AC79" s="217"/>
      <c r="AD79" s="217"/>
      <c r="AT79" s="112">
        <v>1615</v>
      </c>
    </row>
    <row r="80" spans="1:46">
      <c r="A80" s="194"/>
      <c r="B80" s="884"/>
      <c r="C80" s="179" t="s">
        <v>81</v>
      </c>
      <c r="D80" s="176" t="s">
        <v>503</v>
      </c>
      <c r="E80" s="122">
        <v>1465</v>
      </c>
      <c r="F80" s="677" t="s">
        <v>615</v>
      </c>
      <c r="G80" s="878"/>
      <c r="H80" s="179" t="s">
        <v>81</v>
      </c>
      <c r="I80" s="176" t="s">
        <v>504</v>
      </c>
      <c r="J80" s="122">
        <v>1765</v>
      </c>
      <c r="K80" s="575" t="s">
        <v>615</v>
      </c>
      <c r="L80" s="449"/>
      <c r="M80" s="217" t="s">
        <v>638</v>
      </c>
      <c r="N80" s="217" t="s">
        <v>646</v>
      </c>
      <c r="O80" s="217">
        <v>5</v>
      </c>
      <c r="P80" s="109">
        <f>O80+15</f>
        <v>20</v>
      </c>
      <c r="Q80" s="217">
        <v>866</v>
      </c>
      <c r="R80" s="217">
        <f t="shared" si="18"/>
        <v>886</v>
      </c>
      <c r="S80" s="280"/>
      <c r="U80" s="281">
        <f>P80+20</f>
        <v>40</v>
      </c>
      <c r="V80" s="217">
        <v>1254</v>
      </c>
      <c r="W80" s="217">
        <f t="shared" si="19"/>
        <v>1294</v>
      </c>
      <c r="X80" s="217"/>
      <c r="AC80" s="217"/>
      <c r="AD80" s="217"/>
      <c r="AT80" s="112">
        <v>1765</v>
      </c>
    </row>
    <row r="81" spans="1:46">
      <c r="A81" s="194"/>
      <c r="B81" s="884"/>
      <c r="C81" s="179" t="s">
        <v>70</v>
      </c>
      <c r="D81" s="176" t="s">
        <v>505</v>
      </c>
      <c r="E81" s="122">
        <v>1620</v>
      </c>
      <c r="F81" s="677" t="s">
        <v>615</v>
      </c>
      <c r="G81" s="878"/>
      <c r="H81" s="179" t="s">
        <v>70</v>
      </c>
      <c r="I81" s="176" t="s">
        <v>506</v>
      </c>
      <c r="J81" s="122">
        <v>1920</v>
      </c>
      <c r="K81" s="575" t="s">
        <v>615</v>
      </c>
      <c r="L81" s="449"/>
      <c r="M81" s="217" t="s">
        <v>639</v>
      </c>
      <c r="N81" s="217" t="s">
        <v>646</v>
      </c>
      <c r="O81" s="217">
        <v>93</v>
      </c>
      <c r="P81" s="109">
        <f>O81+15</f>
        <v>108</v>
      </c>
      <c r="Q81" s="217">
        <v>866</v>
      </c>
      <c r="R81" s="217">
        <f t="shared" si="18"/>
        <v>974</v>
      </c>
      <c r="S81" s="280">
        <v>1125</v>
      </c>
      <c r="U81" s="281">
        <f>P81+20</f>
        <v>128</v>
      </c>
      <c r="V81" s="217">
        <v>1254</v>
      </c>
      <c r="W81" s="217">
        <f t="shared" si="19"/>
        <v>1382</v>
      </c>
      <c r="X81" s="280"/>
      <c r="AC81" s="217"/>
      <c r="AD81" s="217"/>
      <c r="AT81" s="112">
        <v>1920</v>
      </c>
    </row>
    <row r="82" spans="1:46">
      <c r="A82" s="194"/>
      <c r="B82" s="884"/>
      <c r="C82" s="179" t="s">
        <v>75</v>
      </c>
      <c r="D82" s="176" t="s">
        <v>507</v>
      </c>
      <c r="E82" s="122">
        <v>1800</v>
      </c>
      <c r="F82" s="677" t="s">
        <v>615</v>
      </c>
      <c r="G82" s="878"/>
      <c r="H82" s="179" t="s">
        <v>75</v>
      </c>
      <c r="I82" s="176" t="s">
        <v>508</v>
      </c>
      <c r="J82" s="122">
        <v>2095</v>
      </c>
      <c r="K82" s="575" t="s">
        <v>615</v>
      </c>
      <c r="L82" s="449"/>
      <c r="M82" s="217" t="s">
        <v>640</v>
      </c>
      <c r="N82" s="217" t="s">
        <v>642</v>
      </c>
      <c r="O82" s="217">
        <v>196</v>
      </c>
      <c r="P82" s="109">
        <f>O82+25</f>
        <v>221</v>
      </c>
      <c r="Q82" s="217">
        <v>978</v>
      </c>
      <c r="R82" s="217">
        <f t="shared" si="18"/>
        <v>1199</v>
      </c>
      <c r="S82" s="217">
        <v>1200</v>
      </c>
      <c r="T82" s="451"/>
      <c r="U82" s="281">
        <f>P82+20</f>
        <v>241</v>
      </c>
      <c r="V82" s="217">
        <v>1254</v>
      </c>
      <c r="W82" s="217">
        <f t="shared" si="19"/>
        <v>1495</v>
      </c>
      <c r="X82" s="280">
        <v>1500</v>
      </c>
      <c r="AC82" s="217"/>
      <c r="AD82" s="217"/>
      <c r="AT82" s="112">
        <v>2095</v>
      </c>
    </row>
    <row r="83" spans="1:46">
      <c r="A83" s="194"/>
      <c r="B83" s="885"/>
      <c r="C83" s="179" t="s">
        <v>76</v>
      </c>
      <c r="D83" s="176" t="s">
        <v>509</v>
      </c>
      <c r="E83" s="122">
        <v>1970</v>
      </c>
      <c r="F83" s="677" t="s">
        <v>615</v>
      </c>
      <c r="G83" s="879"/>
      <c r="H83" s="179" t="s">
        <v>76</v>
      </c>
      <c r="I83" s="176" t="s">
        <v>510</v>
      </c>
      <c r="J83" s="122">
        <v>2270</v>
      </c>
      <c r="K83" s="575" t="s">
        <v>615</v>
      </c>
      <c r="L83" s="449"/>
      <c r="M83" s="281" t="s">
        <v>641</v>
      </c>
      <c r="N83" s="281" t="s">
        <v>642</v>
      </c>
      <c r="O83" s="217">
        <v>311</v>
      </c>
      <c r="P83" s="109">
        <f>O83+25</f>
        <v>336</v>
      </c>
      <c r="Q83" s="217">
        <v>978</v>
      </c>
      <c r="R83" s="217">
        <f t="shared" si="18"/>
        <v>1314</v>
      </c>
      <c r="S83" s="217">
        <v>1320</v>
      </c>
      <c r="T83" s="451"/>
      <c r="U83" s="281">
        <f t="shared" ref="U83:U88" si="20">P83+25</f>
        <v>361</v>
      </c>
      <c r="V83" s="217">
        <v>1254</v>
      </c>
      <c r="W83" s="217">
        <f t="shared" si="19"/>
        <v>1615</v>
      </c>
      <c r="X83" s="217">
        <v>1590</v>
      </c>
      <c r="Y83" s="281">
        <v>1615</v>
      </c>
      <c r="AC83" s="217"/>
      <c r="AD83" s="217"/>
      <c r="AT83" s="112">
        <v>2270</v>
      </c>
    </row>
    <row r="84" spans="1:46">
      <c r="A84" s="194" t="s">
        <v>899</v>
      </c>
      <c r="B84" s="883" t="s">
        <v>456</v>
      </c>
      <c r="C84" s="179" t="s">
        <v>71</v>
      </c>
      <c r="D84" s="176" t="s">
        <v>511</v>
      </c>
      <c r="E84" s="122">
        <v>2290</v>
      </c>
      <c r="F84" s="677" t="s">
        <v>616</v>
      </c>
      <c r="G84" s="877" t="s">
        <v>456</v>
      </c>
      <c r="H84" s="179" t="s">
        <v>71</v>
      </c>
      <c r="I84" s="176" t="s">
        <v>512</v>
      </c>
      <c r="J84" s="514">
        <v>2500</v>
      </c>
      <c r="K84" s="575" t="s">
        <v>616</v>
      </c>
      <c r="L84" s="449"/>
      <c r="M84" s="281" t="s">
        <v>642</v>
      </c>
      <c r="N84" s="281" t="s">
        <v>642</v>
      </c>
      <c r="O84" s="217">
        <v>448</v>
      </c>
      <c r="P84" s="109">
        <f t="shared" ref="P84:P89" si="21">O84+35</f>
        <v>483</v>
      </c>
      <c r="Q84" s="217">
        <v>978</v>
      </c>
      <c r="R84" s="217">
        <f t="shared" si="18"/>
        <v>1461</v>
      </c>
      <c r="S84" s="217">
        <v>1465</v>
      </c>
      <c r="T84" s="451"/>
      <c r="U84" s="281">
        <f t="shared" si="20"/>
        <v>508</v>
      </c>
      <c r="V84" s="217">
        <v>1254</v>
      </c>
      <c r="W84" s="217">
        <f t="shared" si="19"/>
        <v>1762</v>
      </c>
      <c r="X84" s="217">
        <v>1740</v>
      </c>
      <c r="Y84" s="281">
        <v>1765</v>
      </c>
      <c r="AC84" s="217"/>
      <c r="AD84" s="217"/>
      <c r="AT84" s="518">
        <v>2500</v>
      </c>
    </row>
    <row r="85" spans="1:46">
      <c r="A85" s="194"/>
      <c r="B85" s="884"/>
      <c r="C85" s="179" t="s">
        <v>72</v>
      </c>
      <c r="D85" s="176" t="s">
        <v>513</v>
      </c>
      <c r="E85" s="122">
        <v>2520</v>
      </c>
      <c r="F85" s="677" t="s">
        <v>616</v>
      </c>
      <c r="G85" s="878"/>
      <c r="H85" s="179" t="s">
        <v>72</v>
      </c>
      <c r="I85" s="176" t="s">
        <v>514</v>
      </c>
      <c r="J85" s="514">
        <v>2750</v>
      </c>
      <c r="K85" s="575" t="s">
        <v>616</v>
      </c>
      <c r="L85" s="449"/>
      <c r="M85" s="281" t="s">
        <v>643</v>
      </c>
      <c r="N85" s="281" t="s">
        <v>642</v>
      </c>
      <c r="O85" s="217">
        <v>604</v>
      </c>
      <c r="P85" s="109">
        <f t="shared" si="21"/>
        <v>639</v>
      </c>
      <c r="Q85" s="217">
        <v>978</v>
      </c>
      <c r="R85" s="217">
        <f t="shared" si="18"/>
        <v>1617</v>
      </c>
      <c r="S85" s="217">
        <v>1620</v>
      </c>
      <c r="T85" s="451"/>
      <c r="U85" s="281">
        <f t="shared" si="20"/>
        <v>664</v>
      </c>
      <c r="V85" s="217">
        <v>1254</v>
      </c>
      <c r="W85" s="217">
        <f t="shared" si="19"/>
        <v>1918</v>
      </c>
      <c r="X85" s="217">
        <v>1900</v>
      </c>
      <c r="Y85" s="281">
        <v>1920</v>
      </c>
      <c r="AC85" s="280"/>
      <c r="AD85" s="280"/>
      <c r="AT85" s="518">
        <v>2750</v>
      </c>
    </row>
    <row r="86" spans="1:46">
      <c r="A86" s="194"/>
      <c r="B86" s="885"/>
      <c r="C86" s="179" t="s">
        <v>77</v>
      </c>
      <c r="D86" s="176" t="s">
        <v>515</v>
      </c>
      <c r="E86" s="122">
        <v>2800</v>
      </c>
      <c r="F86" s="677" t="s">
        <v>616</v>
      </c>
      <c r="G86" s="879"/>
      <c r="H86" s="179" t="s">
        <v>77</v>
      </c>
      <c r="I86" s="176" t="s">
        <v>516</v>
      </c>
      <c r="J86" s="514">
        <v>3010</v>
      </c>
      <c r="K86" s="575" t="s">
        <v>616</v>
      </c>
      <c r="L86" s="449"/>
      <c r="M86" s="281" t="s">
        <v>644</v>
      </c>
      <c r="N86" s="281" t="s">
        <v>642</v>
      </c>
      <c r="O86" s="217">
        <v>779</v>
      </c>
      <c r="P86" s="109">
        <f t="shared" si="21"/>
        <v>814</v>
      </c>
      <c r="Q86" s="217">
        <v>978</v>
      </c>
      <c r="R86" s="217">
        <f t="shared" si="18"/>
        <v>1792</v>
      </c>
      <c r="S86" s="217">
        <v>1800</v>
      </c>
      <c r="T86" s="451"/>
      <c r="U86" s="281">
        <f t="shared" si="20"/>
        <v>839</v>
      </c>
      <c r="V86" s="217">
        <v>1254</v>
      </c>
      <c r="W86" s="217">
        <f t="shared" si="19"/>
        <v>2093</v>
      </c>
      <c r="X86" s="217">
        <v>2070</v>
      </c>
      <c r="Y86" s="281">
        <v>2095</v>
      </c>
      <c r="AC86" s="217"/>
      <c r="AD86" s="217"/>
      <c r="AT86" s="518">
        <v>3010</v>
      </c>
    </row>
    <row r="87" spans="1:46">
      <c r="A87" s="194"/>
      <c r="B87" s="180" t="s">
        <v>76</v>
      </c>
      <c r="C87" s="179" t="s">
        <v>74</v>
      </c>
      <c r="D87" s="176" t="s">
        <v>517</v>
      </c>
      <c r="E87" s="122">
        <v>3420</v>
      </c>
      <c r="F87" s="677" t="s">
        <v>617</v>
      </c>
      <c r="G87" s="685" t="s">
        <v>76</v>
      </c>
      <c r="H87" s="519" t="s">
        <v>74</v>
      </c>
      <c r="I87" s="520" t="s">
        <v>518</v>
      </c>
      <c r="J87" s="514">
        <v>3700</v>
      </c>
      <c r="K87" s="575" t="s">
        <v>617</v>
      </c>
      <c r="L87" s="449"/>
      <c r="M87" s="281" t="s">
        <v>645</v>
      </c>
      <c r="N87" s="281" t="s">
        <v>642</v>
      </c>
      <c r="O87" s="217">
        <v>956</v>
      </c>
      <c r="P87" s="109">
        <f t="shared" si="21"/>
        <v>991</v>
      </c>
      <c r="Q87" s="217">
        <v>978</v>
      </c>
      <c r="R87" s="217">
        <f t="shared" si="18"/>
        <v>1969</v>
      </c>
      <c r="S87" s="217">
        <v>1970</v>
      </c>
      <c r="T87" s="451"/>
      <c r="U87" s="281">
        <f t="shared" si="20"/>
        <v>1016</v>
      </c>
      <c r="V87" s="217">
        <v>1254</v>
      </c>
      <c r="W87" s="217">
        <f t="shared" si="19"/>
        <v>2270</v>
      </c>
      <c r="X87" s="217">
        <v>2250</v>
      </c>
      <c r="Y87" s="281">
        <v>2270</v>
      </c>
      <c r="AC87" s="217"/>
      <c r="AD87" s="217"/>
      <c r="AT87" s="515">
        <v>3700</v>
      </c>
    </row>
    <row r="88" spans="1:46" ht="15.75" thickBot="1">
      <c r="A88" s="194"/>
      <c r="B88" s="181" t="s">
        <v>117</v>
      </c>
      <c r="C88" s="182" t="s">
        <v>78</v>
      </c>
      <c r="D88" s="183" t="s">
        <v>519</v>
      </c>
      <c r="E88" s="538">
        <v>4020</v>
      </c>
      <c r="F88" s="679" t="s">
        <v>618</v>
      </c>
      <c r="G88" s="686" t="s">
        <v>117</v>
      </c>
      <c r="H88" s="521" t="s">
        <v>78</v>
      </c>
      <c r="I88" s="522" t="s">
        <v>520</v>
      </c>
      <c r="J88" s="517">
        <v>4300</v>
      </c>
      <c r="K88" s="577" t="s">
        <v>618</v>
      </c>
      <c r="L88" s="449"/>
      <c r="M88" s="281" t="s">
        <v>646</v>
      </c>
      <c r="N88" s="281" t="s">
        <v>709</v>
      </c>
      <c r="O88" s="217">
        <v>1160</v>
      </c>
      <c r="P88" s="109">
        <f t="shared" si="21"/>
        <v>1195</v>
      </c>
      <c r="Q88" s="217">
        <v>1092</v>
      </c>
      <c r="R88" s="217">
        <f t="shared" si="18"/>
        <v>2287</v>
      </c>
      <c r="S88" s="217">
        <v>2290</v>
      </c>
      <c r="U88" s="281">
        <f t="shared" si="20"/>
        <v>1220</v>
      </c>
      <c r="V88" s="217">
        <v>1254</v>
      </c>
      <c r="W88" s="217">
        <f t="shared" si="19"/>
        <v>2474</v>
      </c>
      <c r="X88" s="217">
        <v>2450</v>
      </c>
      <c r="Y88" s="281">
        <v>2475</v>
      </c>
      <c r="AC88" s="217"/>
      <c r="AD88" s="217"/>
      <c r="AT88" s="516">
        <v>4300</v>
      </c>
    </row>
    <row r="89" spans="1:46">
      <c r="A89" s="194"/>
      <c r="B89" s="887" t="s">
        <v>77</v>
      </c>
      <c r="C89" s="492" t="s">
        <v>175</v>
      </c>
      <c r="D89" s="493" t="s">
        <v>521</v>
      </c>
      <c r="E89" s="185">
        <v>7370</v>
      </c>
      <c r="F89" s="676" t="s">
        <v>726</v>
      </c>
      <c r="G89" s="893" t="s">
        <v>77</v>
      </c>
      <c r="H89" s="492" t="s">
        <v>175</v>
      </c>
      <c r="I89" s="493" t="s">
        <v>522</v>
      </c>
      <c r="J89" s="185">
        <v>7520</v>
      </c>
      <c r="K89" s="186" t="s">
        <v>726</v>
      </c>
      <c r="L89" s="449"/>
      <c r="M89" s="281" t="s">
        <v>647</v>
      </c>
      <c r="N89" s="281" t="s">
        <v>709</v>
      </c>
      <c r="O89" s="217">
        <v>1391</v>
      </c>
      <c r="P89" s="109">
        <f t="shared" si="21"/>
        <v>1426</v>
      </c>
      <c r="Q89" s="217">
        <v>1092</v>
      </c>
      <c r="R89" s="217">
        <f t="shared" si="18"/>
        <v>2518</v>
      </c>
      <c r="S89" s="217">
        <v>2520</v>
      </c>
      <c r="U89" s="281">
        <f>P89+30</f>
        <v>1456</v>
      </c>
      <c r="V89" s="217">
        <v>1254</v>
      </c>
      <c r="W89" s="217">
        <f t="shared" si="19"/>
        <v>2710</v>
      </c>
      <c r="X89" s="217">
        <v>2680</v>
      </c>
      <c r="Y89" s="281">
        <v>2710</v>
      </c>
      <c r="AT89" s="114">
        <v>7520</v>
      </c>
    </row>
    <row r="90" spans="1:46">
      <c r="A90" s="194"/>
      <c r="B90" s="888"/>
      <c r="C90" s="118" t="s">
        <v>176</v>
      </c>
      <c r="D90" s="121" t="s">
        <v>719</v>
      </c>
      <c r="E90" s="122">
        <v>8090</v>
      </c>
      <c r="F90" s="682" t="s">
        <v>726</v>
      </c>
      <c r="G90" s="893"/>
      <c r="H90" s="118" t="s">
        <v>176</v>
      </c>
      <c r="I90" s="121" t="s">
        <v>524</v>
      </c>
      <c r="J90" s="122">
        <v>8240</v>
      </c>
      <c r="K90" s="186" t="s">
        <v>726</v>
      </c>
      <c r="L90" s="449"/>
      <c r="M90" s="281" t="s">
        <v>648</v>
      </c>
      <c r="N90" s="281" t="s">
        <v>709</v>
      </c>
      <c r="O90" s="217">
        <v>1653</v>
      </c>
      <c r="P90" s="110">
        <f>O90+50</f>
        <v>1703</v>
      </c>
      <c r="Q90" s="217">
        <v>1092</v>
      </c>
      <c r="R90" s="217">
        <f t="shared" si="18"/>
        <v>2795</v>
      </c>
      <c r="S90" s="217">
        <v>2800</v>
      </c>
      <c r="U90" s="281">
        <f>P90+30</f>
        <v>1733</v>
      </c>
      <c r="V90" s="217">
        <v>1254</v>
      </c>
      <c r="W90" s="217">
        <f t="shared" si="19"/>
        <v>2987</v>
      </c>
      <c r="X90" s="217">
        <v>2960</v>
      </c>
      <c r="Y90" s="281">
        <v>2990</v>
      </c>
      <c r="AT90" s="112">
        <v>8240</v>
      </c>
    </row>
    <row r="91" spans="1:46">
      <c r="A91" s="194"/>
      <c r="B91" s="888"/>
      <c r="C91" s="118" t="s">
        <v>177</v>
      </c>
      <c r="D91" s="121" t="s">
        <v>525</v>
      </c>
      <c r="E91" s="122">
        <v>9000</v>
      </c>
      <c r="F91" s="682" t="s">
        <v>726</v>
      </c>
      <c r="G91" s="894"/>
      <c r="H91" s="118" t="s">
        <v>177</v>
      </c>
      <c r="I91" s="121" t="s">
        <v>526</v>
      </c>
      <c r="J91" s="122">
        <v>9200</v>
      </c>
      <c r="K91" s="186" t="s">
        <v>726</v>
      </c>
      <c r="L91" s="214"/>
      <c r="M91" s="281" t="s">
        <v>649</v>
      </c>
      <c r="N91" s="281" t="s">
        <v>645</v>
      </c>
      <c r="O91" s="217">
        <v>2026</v>
      </c>
      <c r="P91" s="110">
        <f>O91+50</f>
        <v>2076</v>
      </c>
      <c r="Q91" s="217">
        <v>1338</v>
      </c>
      <c r="R91" s="217">
        <f t="shared" si="18"/>
        <v>3414</v>
      </c>
      <c r="S91" s="217">
        <v>3420</v>
      </c>
      <c r="U91" s="452">
        <f>P91+50</f>
        <v>2126</v>
      </c>
      <c r="V91" s="217">
        <v>1254</v>
      </c>
      <c r="W91" s="217">
        <f t="shared" si="19"/>
        <v>3380</v>
      </c>
      <c r="X91" s="217">
        <v>3330</v>
      </c>
      <c r="Y91" s="281">
        <v>3620</v>
      </c>
      <c r="AT91" s="112">
        <v>9200</v>
      </c>
    </row>
    <row r="92" spans="1:46">
      <c r="A92" s="194"/>
      <c r="B92" s="505" t="s">
        <v>457</v>
      </c>
      <c r="C92" s="118" t="s">
        <v>178</v>
      </c>
      <c r="D92" s="121" t="s">
        <v>527</v>
      </c>
      <c r="E92" s="122">
        <v>11250</v>
      </c>
      <c r="F92" s="677" t="s">
        <v>726</v>
      </c>
      <c r="G92" s="691" t="s">
        <v>457</v>
      </c>
      <c r="H92" s="118" t="s">
        <v>178</v>
      </c>
      <c r="I92" s="121" t="s">
        <v>528</v>
      </c>
      <c r="J92" s="122">
        <v>11450</v>
      </c>
      <c r="K92" s="186" t="s">
        <v>726</v>
      </c>
      <c r="L92" s="214"/>
      <c r="M92" s="281" t="s">
        <v>650</v>
      </c>
      <c r="N92" s="281" t="s">
        <v>640</v>
      </c>
      <c r="O92" s="217">
        <v>2463</v>
      </c>
      <c r="P92" s="110">
        <f>O92+60</f>
        <v>2523</v>
      </c>
      <c r="Q92" s="217">
        <v>1493</v>
      </c>
      <c r="R92" s="217">
        <f t="shared" si="18"/>
        <v>4016</v>
      </c>
      <c r="S92" s="217">
        <v>4020</v>
      </c>
      <c r="U92" s="452">
        <f>P92+50</f>
        <v>2573</v>
      </c>
      <c r="V92" s="217">
        <v>1254</v>
      </c>
      <c r="W92" s="217">
        <f t="shared" si="19"/>
        <v>3827</v>
      </c>
      <c r="X92" s="217">
        <v>3780</v>
      </c>
      <c r="Y92" s="281">
        <v>4220</v>
      </c>
      <c r="AT92" s="112">
        <v>11450</v>
      </c>
    </row>
    <row r="93" spans="1:46" ht="15.75" thickBot="1">
      <c r="A93" s="194"/>
      <c r="B93" s="533"/>
      <c r="C93" s="534"/>
      <c r="D93" s="535"/>
      <c r="E93" s="137"/>
      <c r="F93" s="683"/>
      <c r="G93" s="693"/>
      <c r="H93" s="137"/>
      <c r="I93" s="535"/>
      <c r="J93" s="137"/>
      <c r="K93" s="539"/>
      <c r="L93" s="449"/>
      <c r="M93" s="281" t="s">
        <v>716</v>
      </c>
      <c r="N93" s="281" t="s">
        <v>648</v>
      </c>
      <c r="O93" s="217">
        <v>3036</v>
      </c>
      <c r="P93" s="109">
        <f>O93+50</f>
        <v>3086</v>
      </c>
      <c r="Q93" s="217">
        <v>4277</v>
      </c>
      <c r="R93" s="217">
        <f t="shared" si="18"/>
        <v>7363</v>
      </c>
      <c r="S93" s="280" t="s">
        <v>734</v>
      </c>
      <c r="U93" s="452">
        <f>P93+100</f>
        <v>3186</v>
      </c>
      <c r="V93" s="217">
        <v>4277</v>
      </c>
      <c r="W93" s="217">
        <f t="shared" si="19"/>
        <v>7463</v>
      </c>
      <c r="X93" s="280">
        <v>7470</v>
      </c>
      <c r="Y93" s="281">
        <v>7520</v>
      </c>
    </row>
    <row r="94" spans="1:46">
      <c r="A94" s="210"/>
      <c r="B94" s="886" t="s">
        <v>71</v>
      </c>
      <c r="C94" s="541" t="s">
        <v>214</v>
      </c>
      <c r="D94" s="542" t="s">
        <v>529</v>
      </c>
      <c r="E94" s="185">
        <v>750</v>
      </c>
      <c r="F94" s="681" t="s">
        <v>613</v>
      </c>
      <c r="G94" s="892" t="s">
        <v>71</v>
      </c>
      <c r="H94" s="541" t="s">
        <v>214</v>
      </c>
      <c r="I94" s="206" t="s">
        <v>726</v>
      </c>
      <c r="J94" s="172" t="s">
        <v>711</v>
      </c>
      <c r="K94" s="207" t="s">
        <v>726</v>
      </c>
      <c r="L94" s="449"/>
      <c r="M94" s="281" t="s">
        <v>717</v>
      </c>
      <c r="N94" s="281" t="s">
        <v>648</v>
      </c>
      <c r="O94" s="217">
        <v>3756</v>
      </c>
      <c r="P94" s="109">
        <f>O94+50</f>
        <v>3806</v>
      </c>
      <c r="Q94" s="217">
        <v>4277</v>
      </c>
      <c r="R94" s="217">
        <f t="shared" si="18"/>
        <v>8083</v>
      </c>
      <c r="S94" s="217">
        <v>8090</v>
      </c>
      <c r="U94" s="452">
        <f>P94+100</f>
        <v>3906</v>
      </c>
      <c r="V94" s="217">
        <v>4277</v>
      </c>
      <c r="W94" s="217">
        <f t="shared" si="19"/>
        <v>8183</v>
      </c>
      <c r="X94" s="217">
        <v>8090</v>
      </c>
      <c r="Y94" s="281">
        <v>8240</v>
      </c>
    </row>
    <row r="95" spans="1:46">
      <c r="A95" s="211"/>
      <c r="B95" s="884"/>
      <c r="C95" s="541" t="s">
        <v>80</v>
      </c>
      <c r="D95" s="209" t="s">
        <v>530</v>
      </c>
      <c r="E95" s="122">
        <v>770</v>
      </c>
      <c r="F95" s="684" t="s">
        <v>613</v>
      </c>
      <c r="G95" s="893"/>
      <c r="H95" s="541" t="s">
        <v>80</v>
      </c>
      <c r="I95" s="208" t="s">
        <v>726</v>
      </c>
      <c r="J95" s="123" t="s">
        <v>711</v>
      </c>
      <c r="K95" s="174" t="s">
        <v>726</v>
      </c>
      <c r="L95" s="449"/>
      <c r="M95" s="281" t="s">
        <v>718</v>
      </c>
      <c r="N95" s="281" t="s">
        <v>648</v>
      </c>
      <c r="O95" s="217">
        <v>4614</v>
      </c>
      <c r="P95" s="109">
        <f>O95+100</f>
        <v>4714</v>
      </c>
      <c r="Q95" s="217">
        <v>4277</v>
      </c>
      <c r="R95" s="217">
        <f t="shared" si="18"/>
        <v>8991</v>
      </c>
      <c r="S95" s="217">
        <v>9000</v>
      </c>
      <c r="U95" s="452">
        <f>P95+200</f>
        <v>4914</v>
      </c>
      <c r="V95" s="217">
        <v>4277</v>
      </c>
      <c r="W95" s="217">
        <f t="shared" si="19"/>
        <v>9191</v>
      </c>
      <c r="X95" s="217">
        <v>9100</v>
      </c>
      <c r="Y95" s="281">
        <v>9200</v>
      </c>
    </row>
    <row r="96" spans="1:46">
      <c r="A96" s="211"/>
      <c r="B96" s="884"/>
      <c r="C96" s="541" t="s">
        <v>118</v>
      </c>
      <c r="D96" s="208" t="s">
        <v>498</v>
      </c>
      <c r="E96" s="122">
        <v>820</v>
      </c>
      <c r="F96" s="677" t="s">
        <v>613</v>
      </c>
      <c r="G96" s="893"/>
      <c r="H96" s="541" t="s">
        <v>118</v>
      </c>
      <c r="I96" s="208" t="s">
        <v>726</v>
      </c>
      <c r="J96" s="123" t="s">
        <v>711</v>
      </c>
      <c r="K96" s="174" t="s">
        <v>726</v>
      </c>
      <c r="L96" s="449"/>
      <c r="M96" s="281" t="s">
        <v>720</v>
      </c>
      <c r="N96" s="281" t="s">
        <v>721</v>
      </c>
      <c r="O96" s="217">
        <v>5642</v>
      </c>
      <c r="P96" s="109">
        <f>O96+100</f>
        <v>5742</v>
      </c>
      <c r="Q96" s="217">
        <v>5499</v>
      </c>
      <c r="R96" s="217">
        <f t="shared" si="18"/>
        <v>11241</v>
      </c>
      <c r="S96" s="217">
        <v>11250</v>
      </c>
      <c r="U96" s="452">
        <f>P96+200</f>
        <v>5942</v>
      </c>
      <c r="V96" s="217">
        <v>5499</v>
      </c>
      <c r="W96" s="217">
        <f t="shared" si="19"/>
        <v>11441</v>
      </c>
      <c r="X96" s="217">
        <v>11250</v>
      </c>
      <c r="Y96" s="281">
        <v>11450</v>
      </c>
    </row>
    <row r="97" spans="1:46">
      <c r="A97" s="211"/>
      <c r="B97" s="885"/>
      <c r="C97" s="541" t="s">
        <v>119</v>
      </c>
      <c r="D97" s="208" t="s">
        <v>713</v>
      </c>
      <c r="E97" s="122">
        <v>870</v>
      </c>
      <c r="F97" s="678" t="s">
        <v>613</v>
      </c>
      <c r="G97" s="894"/>
      <c r="H97" s="541" t="s">
        <v>119</v>
      </c>
      <c r="I97" s="209" t="s">
        <v>726</v>
      </c>
      <c r="J97" s="178" t="s">
        <v>711</v>
      </c>
      <c r="K97" s="204" t="s">
        <v>726</v>
      </c>
      <c r="L97" s="449"/>
      <c r="M97" s="281"/>
      <c r="N97" s="281"/>
      <c r="O97" s="280"/>
      <c r="Q97" s="281"/>
      <c r="R97" s="281"/>
      <c r="S97" s="280"/>
      <c r="V97" s="280"/>
    </row>
    <row r="98" spans="1:46">
      <c r="A98" s="211"/>
      <c r="B98" s="883" t="s">
        <v>81</v>
      </c>
      <c r="C98" s="170" t="s">
        <v>117</v>
      </c>
      <c r="D98" s="208" t="s">
        <v>500</v>
      </c>
      <c r="E98" s="122">
        <v>1050</v>
      </c>
      <c r="F98" s="677" t="s">
        <v>614</v>
      </c>
      <c r="G98" s="877" t="s">
        <v>81</v>
      </c>
      <c r="H98" s="526" t="s">
        <v>117</v>
      </c>
      <c r="I98" s="170" t="s">
        <v>715</v>
      </c>
      <c r="J98" s="177">
        <v>1380</v>
      </c>
      <c r="K98" s="575" t="s">
        <v>614</v>
      </c>
      <c r="L98" s="449"/>
      <c r="M98" s="898" t="s">
        <v>729</v>
      </c>
      <c r="N98" s="898"/>
      <c r="Q98" s="280" t="s">
        <v>735</v>
      </c>
      <c r="S98" s="217"/>
      <c r="V98" s="280" t="s">
        <v>735</v>
      </c>
      <c r="X98" s="446"/>
      <c r="AT98" s="117">
        <v>1380</v>
      </c>
    </row>
    <row r="99" spans="1:46">
      <c r="A99" s="211"/>
      <c r="B99" s="884"/>
      <c r="C99" s="170" t="s">
        <v>79</v>
      </c>
      <c r="D99" s="208" t="s">
        <v>501</v>
      </c>
      <c r="E99" s="122">
        <v>1110</v>
      </c>
      <c r="F99" s="677" t="s">
        <v>614</v>
      </c>
      <c r="G99" s="878"/>
      <c r="H99" s="527" t="s">
        <v>79</v>
      </c>
      <c r="I99" s="176" t="s">
        <v>502</v>
      </c>
      <c r="J99" s="122">
        <v>1410</v>
      </c>
      <c r="K99" s="575" t="s">
        <v>614</v>
      </c>
      <c r="L99" s="449"/>
      <c r="M99" s="217" t="s">
        <v>636</v>
      </c>
      <c r="N99" s="217" t="s">
        <v>646</v>
      </c>
      <c r="O99" s="217">
        <v>-200</v>
      </c>
      <c r="P99" s="109">
        <f>O99+10</f>
        <v>-190</v>
      </c>
      <c r="Q99" s="217">
        <v>939</v>
      </c>
      <c r="R99" s="217">
        <f>P99+Q99</f>
        <v>749</v>
      </c>
      <c r="S99" s="280">
        <v>750</v>
      </c>
      <c r="U99" s="281">
        <f>P99+20</f>
        <v>-170</v>
      </c>
      <c r="V99" s="217">
        <v>1326</v>
      </c>
      <c r="W99" s="217">
        <f>V99+U99</f>
        <v>1156</v>
      </c>
      <c r="X99" s="446"/>
      <c r="AT99" s="112">
        <v>1410</v>
      </c>
    </row>
    <row r="100" spans="1:46">
      <c r="A100" s="211"/>
      <c r="B100" s="884"/>
      <c r="C100" s="170" t="s">
        <v>81</v>
      </c>
      <c r="D100" s="208" t="s">
        <v>503</v>
      </c>
      <c r="E100" s="122">
        <v>1190</v>
      </c>
      <c r="F100" s="677" t="s">
        <v>615</v>
      </c>
      <c r="G100" s="878"/>
      <c r="H100" s="526" t="s">
        <v>81</v>
      </c>
      <c r="I100" s="176" t="s">
        <v>504</v>
      </c>
      <c r="J100" s="122">
        <v>1490</v>
      </c>
      <c r="K100" s="575" t="s">
        <v>615</v>
      </c>
      <c r="L100" s="449"/>
      <c r="M100" s="217" t="s">
        <v>637</v>
      </c>
      <c r="N100" s="217" t="s">
        <v>646</v>
      </c>
      <c r="O100" s="217">
        <v>-179</v>
      </c>
      <c r="P100" s="109">
        <f>O100+10</f>
        <v>-169</v>
      </c>
      <c r="Q100" s="217">
        <v>939</v>
      </c>
      <c r="R100" s="217">
        <f t="shared" ref="R100:R117" si="22">P100+Q100</f>
        <v>770</v>
      </c>
      <c r="S100" s="280">
        <v>770</v>
      </c>
      <c r="U100" s="281">
        <f>P100+20</f>
        <v>-149</v>
      </c>
      <c r="V100" s="217">
        <v>1326</v>
      </c>
      <c r="W100" s="217">
        <f t="shared" ref="W100:W117" si="23">V100+U100</f>
        <v>1177</v>
      </c>
      <c r="X100" s="107"/>
      <c r="AT100" s="112">
        <v>1490</v>
      </c>
    </row>
    <row r="101" spans="1:46">
      <c r="A101" s="211"/>
      <c r="B101" s="884"/>
      <c r="C101" s="170" t="s">
        <v>70</v>
      </c>
      <c r="D101" s="208" t="s">
        <v>505</v>
      </c>
      <c r="E101" s="122">
        <v>1280</v>
      </c>
      <c r="F101" s="677" t="s">
        <v>615</v>
      </c>
      <c r="G101" s="878"/>
      <c r="H101" s="526" t="s">
        <v>70</v>
      </c>
      <c r="I101" s="176" t="s">
        <v>506</v>
      </c>
      <c r="J101" s="122">
        <v>1580</v>
      </c>
      <c r="K101" s="575" t="s">
        <v>615</v>
      </c>
      <c r="L101" s="449"/>
      <c r="M101" s="217" t="s">
        <v>638</v>
      </c>
      <c r="N101" s="217" t="s">
        <v>646</v>
      </c>
      <c r="O101" s="217">
        <v>-135</v>
      </c>
      <c r="P101" s="109">
        <f>O101+15</f>
        <v>-120</v>
      </c>
      <c r="Q101" s="217">
        <v>939</v>
      </c>
      <c r="R101" s="217">
        <f t="shared" si="22"/>
        <v>819</v>
      </c>
      <c r="S101" s="280">
        <v>820</v>
      </c>
      <c r="U101" s="281">
        <f>P101+20</f>
        <v>-100</v>
      </c>
      <c r="V101" s="217">
        <v>1326</v>
      </c>
      <c r="W101" s="217">
        <f t="shared" si="23"/>
        <v>1226</v>
      </c>
      <c r="X101" s="107"/>
      <c r="AT101" s="112">
        <v>1580</v>
      </c>
    </row>
    <row r="102" spans="1:46">
      <c r="A102" s="211"/>
      <c r="B102" s="884"/>
      <c r="C102" s="170" t="s">
        <v>75</v>
      </c>
      <c r="D102" s="208" t="s">
        <v>507</v>
      </c>
      <c r="E102" s="122">
        <v>1380</v>
      </c>
      <c r="F102" s="677" t="s">
        <v>615</v>
      </c>
      <c r="G102" s="878"/>
      <c r="H102" s="526" t="s">
        <v>75</v>
      </c>
      <c r="I102" s="176" t="s">
        <v>508</v>
      </c>
      <c r="J102" s="122">
        <v>1675</v>
      </c>
      <c r="K102" s="575" t="s">
        <v>615</v>
      </c>
      <c r="L102" s="449"/>
      <c r="M102" s="217" t="s">
        <v>639</v>
      </c>
      <c r="N102" s="217" t="s">
        <v>646</v>
      </c>
      <c r="O102" s="217">
        <v>-89</v>
      </c>
      <c r="P102" s="109">
        <f>O102+15</f>
        <v>-74</v>
      </c>
      <c r="Q102" s="217">
        <v>939</v>
      </c>
      <c r="R102" s="217">
        <f t="shared" si="22"/>
        <v>865</v>
      </c>
      <c r="S102" s="280">
        <v>870</v>
      </c>
      <c r="T102" s="451"/>
      <c r="U102" s="281">
        <f>P102+20</f>
        <v>-54</v>
      </c>
      <c r="V102" s="217">
        <v>1326</v>
      </c>
      <c r="W102" s="217">
        <f t="shared" si="23"/>
        <v>1272</v>
      </c>
      <c r="X102" s="217"/>
      <c r="AT102" s="112">
        <v>1675</v>
      </c>
    </row>
    <row r="103" spans="1:46">
      <c r="A103" s="211" t="s">
        <v>900</v>
      </c>
      <c r="B103" s="885"/>
      <c r="C103" s="170" t="s">
        <v>76</v>
      </c>
      <c r="D103" s="208" t="s">
        <v>509</v>
      </c>
      <c r="E103" s="122">
        <v>1480</v>
      </c>
      <c r="F103" s="677" t="s">
        <v>615</v>
      </c>
      <c r="G103" s="879"/>
      <c r="H103" s="526" t="s">
        <v>76</v>
      </c>
      <c r="I103" s="176" t="s">
        <v>510</v>
      </c>
      <c r="J103" s="122">
        <v>1775</v>
      </c>
      <c r="K103" s="575" t="s">
        <v>615</v>
      </c>
      <c r="L103" s="449"/>
      <c r="M103" s="217" t="s">
        <v>640</v>
      </c>
      <c r="N103" s="217" t="s">
        <v>642</v>
      </c>
      <c r="O103" s="217">
        <v>-32</v>
      </c>
      <c r="P103" s="109">
        <f>O103+25</f>
        <v>-7</v>
      </c>
      <c r="Q103" s="217">
        <v>1050</v>
      </c>
      <c r="R103" s="217">
        <f t="shared" si="22"/>
        <v>1043</v>
      </c>
      <c r="S103" s="280">
        <v>1050</v>
      </c>
      <c r="T103" s="451"/>
      <c r="U103" s="281">
        <f>P103+20</f>
        <v>13</v>
      </c>
      <c r="V103" s="217">
        <v>1326</v>
      </c>
      <c r="W103" s="217">
        <f t="shared" si="23"/>
        <v>1339</v>
      </c>
      <c r="X103" s="217"/>
      <c r="Y103" s="126">
        <v>1380</v>
      </c>
      <c r="AT103" s="112">
        <v>1775</v>
      </c>
    </row>
    <row r="104" spans="1:46">
      <c r="A104" s="211" t="s">
        <v>901</v>
      </c>
      <c r="B104" s="883" t="s">
        <v>456</v>
      </c>
      <c r="C104" s="170" t="s">
        <v>71</v>
      </c>
      <c r="D104" s="208" t="s">
        <v>511</v>
      </c>
      <c r="E104" s="122">
        <v>1700</v>
      </c>
      <c r="F104" s="677" t="s">
        <v>616</v>
      </c>
      <c r="G104" s="877" t="s">
        <v>456</v>
      </c>
      <c r="H104" s="526" t="s">
        <v>71</v>
      </c>
      <c r="I104" s="176" t="s">
        <v>512</v>
      </c>
      <c r="J104" s="514">
        <v>1920</v>
      </c>
      <c r="K104" s="575" t="s">
        <v>616</v>
      </c>
      <c r="L104" s="449"/>
      <c r="M104" s="281" t="s">
        <v>641</v>
      </c>
      <c r="N104" s="281" t="s">
        <v>642</v>
      </c>
      <c r="O104" s="217">
        <v>31</v>
      </c>
      <c r="P104" s="109">
        <f>O104+25</f>
        <v>56</v>
      </c>
      <c r="Q104" s="217">
        <v>1050</v>
      </c>
      <c r="R104" s="217">
        <f t="shared" si="22"/>
        <v>1106</v>
      </c>
      <c r="S104" s="280">
        <v>1110</v>
      </c>
      <c r="T104" s="451"/>
      <c r="U104" s="281">
        <f t="shared" ref="U104:U109" si="24">P104+25</f>
        <v>81</v>
      </c>
      <c r="V104" s="217">
        <v>1326</v>
      </c>
      <c r="W104" s="217">
        <f t="shared" si="23"/>
        <v>1407</v>
      </c>
      <c r="X104" s="280">
        <v>1380</v>
      </c>
      <c r="Y104" s="126">
        <v>1410</v>
      </c>
      <c r="AA104" s="117">
        <v>1380</v>
      </c>
      <c r="AT104" s="518">
        <v>1920</v>
      </c>
    </row>
    <row r="105" spans="1:46">
      <c r="A105" s="211"/>
      <c r="B105" s="884"/>
      <c r="C105" s="170" t="s">
        <v>72</v>
      </c>
      <c r="D105" s="208" t="s">
        <v>513</v>
      </c>
      <c r="E105" s="122">
        <v>1830</v>
      </c>
      <c r="F105" s="677" t="s">
        <v>616</v>
      </c>
      <c r="G105" s="878"/>
      <c r="H105" s="526" t="s">
        <v>72</v>
      </c>
      <c r="I105" s="176" t="s">
        <v>514</v>
      </c>
      <c r="J105" s="514">
        <v>2050</v>
      </c>
      <c r="K105" s="575" t="s">
        <v>616</v>
      </c>
      <c r="L105" s="449"/>
      <c r="M105" s="281" t="s">
        <v>642</v>
      </c>
      <c r="N105" s="281" t="s">
        <v>642</v>
      </c>
      <c r="O105" s="217">
        <v>105</v>
      </c>
      <c r="P105" s="109">
        <f t="shared" ref="P105:P110" si="25">O105+35</f>
        <v>140</v>
      </c>
      <c r="Q105" s="217">
        <v>1050</v>
      </c>
      <c r="R105" s="217">
        <f t="shared" si="22"/>
        <v>1190</v>
      </c>
      <c r="S105" s="280">
        <v>1190</v>
      </c>
      <c r="T105" s="451"/>
      <c r="U105" s="281">
        <f t="shared" si="24"/>
        <v>165</v>
      </c>
      <c r="V105" s="217">
        <v>1326</v>
      </c>
      <c r="W105" s="217">
        <f t="shared" si="23"/>
        <v>1491</v>
      </c>
      <c r="X105" s="280">
        <v>1470</v>
      </c>
      <c r="Y105" s="126">
        <v>1490</v>
      </c>
      <c r="AA105" s="112">
        <v>1470</v>
      </c>
      <c r="AT105" s="518">
        <v>2050</v>
      </c>
    </row>
    <row r="106" spans="1:46">
      <c r="A106" s="211"/>
      <c r="B106" s="885"/>
      <c r="C106" s="170" t="s">
        <v>77</v>
      </c>
      <c r="D106" s="208" t="s">
        <v>515</v>
      </c>
      <c r="E106" s="122">
        <v>1990</v>
      </c>
      <c r="F106" s="677" t="s">
        <v>616</v>
      </c>
      <c r="G106" s="879"/>
      <c r="H106" s="526" t="s">
        <v>77</v>
      </c>
      <c r="I106" s="176" t="s">
        <v>516</v>
      </c>
      <c r="J106" s="514">
        <v>2200</v>
      </c>
      <c r="K106" s="575" t="s">
        <v>616</v>
      </c>
      <c r="L106" s="449"/>
      <c r="M106" s="281" t="s">
        <v>643</v>
      </c>
      <c r="N106" s="281" t="s">
        <v>642</v>
      </c>
      <c r="O106" s="217">
        <v>193</v>
      </c>
      <c r="P106" s="109">
        <f t="shared" si="25"/>
        <v>228</v>
      </c>
      <c r="Q106" s="217">
        <v>1050</v>
      </c>
      <c r="R106" s="217">
        <f t="shared" si="22"/>
        <v>1278</v>
      </c>
      <c r="S106" s="280">
        <v>1280</v>
      </c>
      <c r="T106" s="451"/>
      <c r="U106" s="281">
        <f t="shared" si="24"/>
        <v>253</v>
      </c>
      <c r="V106" s="217">
        <v>1326</v>
      </c>
      <c r="W106" s="217">
        <f t="shared" si="23"/>
        <v>1579</v>
      </c>
      <c r="X106" s="280">
        <v>1560</v>
      </c>
      <c r="Y106" s="126">
        <v>1580</v>
      </c>
      <c r="AA106" s="112">
        <v>1560</v>
      </c>
      <c r="AT106" s="518">
        <v>2200</v>
      </c>
    </row>
    <row r="107" spans="1:46">
      <c r="A107" s="211"/>
      <c r="B107" s="180" t="s">
        <v>76</v>
      </c>
      <c r="C107" s="170" t="s">
        <v>74</v>
      </c>
      <c r="D107" s="208" t="s">
        <v>517</v>
      </c>
      <c r="E107" s="122">
        <v>2440</v>
      </c>
      <c r="F107" s="677" t="s">
        <v>617</v>
      </c>
      <c r="G107" s="685" t="s">
        <v>76</v>
      </c>
      <c r="H107" s="519" t="s">
        <v>74</v>
      </c>
      <c r="I107" s="520" t="s">
        <v>518</v>
      </c>
      <c r="J107" s="514">
        <v>2710</v>
      </c>
      <c r="K107" s="575" t="s">
        <v>617</v>
      </c>
      <c r="L107" s="449"/>
      <c r="M107" s="281" t="s">
        <v>644</v>
      </c>
      <c r="N107" s="281" t="s">
        <v>642</v>
      </c>
      <c r="O107" s="217">
        <v>288</v>
      </c>
      <c r="P107" s="109">
        <f t="shared" si="25"/>
        <v>323</v>
      </c>
      <c r="Q107" s="217">
        <v>1050</v>
      </c>
      <c r="R107" s="217">
        <f t="shared" si="22"/>
        <v>1373</v>
      </c>
      <c r="S107" s="280">
        <v>1380</v>
      </c>
      <c r="T107" s="451"/>
      <c r="U107" s="281">
        <f t="shared" si="24"/>
        <v>348</v>
      </c>
      <c r="V107" s="217">
        <v>1326</v>
      </c>
      <c r="W107" s="217">
        <f t="shared" si="23"/>
        <v>1674</v>
      </c>
      <c r="X107" s="280">
        <v>1650</v>
      </c>
      <c r="Y107" s="126">
        <v>1675</v>
      </c>
      <c r="AA107" s="112">
        <v>1650</v>
      </c>
      <c r="AT107" s="515">
        <v>2710</v>
      </c>
    </row>
    <row r="108" spans="1:46" ht="15.75" thickBot="1">
      <c r="A108" s="211"/>
      <c r="B108" s="181" t="s">
        <v>117</v>
      </c>
      <c r="C108" s="543" t="s">
        <v>78</v>
      </c>
      <c r="D108" s="544" t="s">
        <v>519</v>
      </c>
      <c r="E108" s="538">
        <v>2850</v>
      </c>
      <c r="F108" s="679" t="s">
        <v>618</v>
      </c>
      <c r="G108" s="686" t="s">
        <v>117</v>
      </c>
      <c r="H108" s="521" t="s">
        <v>78</v>
      </c>
      <c r="I108" s="522" t="s">
        <v>520</v>
      </c>
      <c r="J108" s="517">
        <v>3100</v>
      </c>
      <c r="K108" s="577" t="s">
        <v>618</v>
      </c>
      <c r="L108" s="449"/>
      <c r="M108" s="281" t="s">
        <v>645</v>
      </c>
      <c r="N108" s="281" t="s">
        <v>642</v>
      </c>
      <c r="O108" s="217">
        <v>388</v>
      </c>
      <c r="P108" s="109">
        <f t="shared" si="25"/>
        <v>423</v>
      </c>
      <c r="Q108" s="217">
        <v>1050</v>
      </c>
      <c r="R108" s="217">
        <f t="shared" si="22"/>
        <v>1473</v>
      </c>
      <c r="S108" s="280">
        <v>1480</v>
      </c>
      <c r="U108" s="281">
        <f t="shared" si="24"/>
        <v>448</v>
      </c>
      <c r="V108" s="217">
        <v>1326</v>
      </c>
      <c r="W108" s="217">
        <f t="shared" si="23"/>
        <v>1774</v>
      </c>
      <c r="X108" s="280">
        <v>1750</v>
      </c>
      <c r="Y108" s="126">
        <v>1775</v>
      </c>
      <c r="AA108" s="112">
        <v>1750</v>
      </c>
      <c r="AT108" s="516">
        <v>3100</v>
      </c>
    </row>
    <row r="109" spans="1:46">
      <c r="A109" s="211"/>
      <c r="B109" s="886" t="s">
        <v>77</v>
      </c>
      <c r="C109" s="530" t="s">
        <v>175</v>
      </c>
      <c r="D109" s="493" t="s">
        <v>521</v>
      </c>
      <c r="E109" s="185">
        <v>6910</v>
      </c>
      <c r="F109" s="676" t="s">
        <v>726</v>
      </c>
      <c r="G109" s="893" t="s">
        <v>77</v>
      </c>
      <c r="H109" s="492" t="s">
        <v>175</v>
      </c>
      <c r="I109" s="493" t="s">
        <v>522</v>
      </c>
      <c r="J109" s="185">
        <v>7060</v>
      </c>
      <c r="K109" s="172" t="s">
        <v>726</v>
      </c>
      <c r="L109" s="449"/>
      <c r="M109" s="281" t="s">
        <v>646</v>
      </c>
      <c r="N109" s="281" t="s">
        <v>709</v>
      </c>
      <c r="O109" s="217">
        <v>499</v>
      </c>
      <c r="P109" s="109">
        <f t="shared" si="25"/>
        <v>534</v>
      </c>
      <c r="Q109" s="217">
        <v>1164</v>
      </c>
      <c r="R109" s="217">
        <f t="shared" si="22"/>
        <v>1698</v>
      </c>
      <c r="S109" s="280">
        <v>1700</v>
      </c>
      <c r="U109" s="281">
        <f t="shared" si="24"/>
        <v>559</v>
      </c>
      <c r="V109" s="217">
        <v>1326</v>
      </c>
      <c r="W109" s="217">
        <f t="shared" si="23"/>
        <v>1885</v>
      </c>
      <c r="X109" s="280">
        <v>1860</v>
      </c>
      <c r="Y109" s="126">
        <v>1885</v>
      </c>
      <c r="AA109" s="112">
        <v>1860</v>
      </c>
      <c r="AT109" s="114">
        <v>7060</v>
      </c>
    </row>
    <row r="110" spans="1:46">
      <c r="A110" s="211"/>
      <c r="B110" s="884"/>
      <c r="C110" s="545" t="s">
        <v>176</v>
      </c>
      <c r="D110" s="121" t="s">
        <v>719</v>
      </c>
      <c r="E110" s="122">
        <v>7320</v>
      </c>
      <c r="F110" s="682" t="s">
        <v>726</v>
      </c>
      <c r="G110" s="893"/>
      <c r="H110" s="118" t="s">
        <v>176</v>
      </c>
      <c r="I110" s="121" t="s">
        <v>524</v>
      </c>
      <c r="J110" s="514">
        <v>7525</v>
      </c>
      <c r="K110" s="531" t="s">
        <v>726</v>
      </c>
      <c r="L110" s="449"/>
      <c r="M110" s="281" t="s">
        <v>647</v>
      </c>
      <c r="N110" s="281" t="s">
        <v>709</v>
      </c>
      <c r="O110" s="217">
        <v>627</v>
      </c>
      <c r="P110" s="109">
        <f t="shared" si="25"/>
        <v>662</v>
      </c>
      <c r="Q110" s="217">
        <v>1164</v>
      </c>
      <c r="R110" s="217">
        <f t="shared" si="22"/>
        <v>1826</v>
      </c>
      <c r="S110" s="280">
        <v>1830</v>
      </c>
      <c r="U110" s="281">
        <f>P110+30</f>
        <v>692</v>
      </c>
      <c r="V110" s="217">
        <v>1326</v>
      </c>
      <c r="W110" s="217">
        <f t="shared" si="23"/>
        <v>2018</v>
      </c>
      <c r="X110" s="280">
        <v>1990</v>
      </c>
      <c r="Y110" s="126">
        <v>2020</v>
      </c>
      <c r="AA110" s="112">
        <v>1990</v>
      </c>
      <c r="AT110" s="518">
        <v>7525</v>
      </c>
    </row>
    <row r="111" spans="1:46">
      <c r="A111" s="211"/>
      <c r="B111" s="885"/>
      <c r="C111" s="545" t="s">
        <v>177</v>
      </c>
      <c r="D111" s="121" t="s">
        <v>525</v>
      </c>
      <c r="E111" s="122">
        <v>7850</v>
      </c>
      <c r="F111" s="682" t="s">
        <v>726</v>
      </c>
      <c r="G111" s="894"/>
      <c r="H111" s="118" t="s">
        <v>177</v>
      </c>
      <c r="I111" s="121" t="s">
        <v>526</v>
      </c>
      <c r="J111" s="122">
        <v>8150</v>
      </c>
      <c r="K111" s="531" t="s">
        <v>726</v>
      </c>
      <c r="L111" s="214"/>
      <c r="M111" s="281" t="s">
        <v>648</v>
      </c>
      <c r="N111" s="281" t="s">
        <v>709</v>
      </c>
      <c r="O111" s="217">
        <v>771</v>
      </c>
      <c r="P111" s="110">
        <f>O111+50</f>
        <v>821</v>
      </c>
      <c r="Q111" s="217">
        <v>1164</v>
      </c>
      <c r="R111" s="217">
        <f t="shared" si="22"/>
        <v>1985</v>
      </c>
      <c r="S111" s="280">
        <v>1990</v>
      </c>
      <c r="U111" s="281">
        <f>P111+30</f>
        <v>851</v>
      </c>
      <c r="V111" s="217">
        <v>1326</v>
      </c>
      <c r="W111" s="217">
        <f t="shared" si="23"/>
        <v>2177</v>
      </c>
      <c r="X111" s="280">
        <v>2150</v>
      </c>
      <c r="Y111" s="126">
        <v>2180</v>
      </c>
      <c r="AA111" s="112">
        <v>2150</v>
      </c>
      <c r="AC111" s="280"/>
      <c r="AT111" s="112">
        <v>8150</v>
      </c>
    </row>
    <row r="112" spans="1:46">
      <c r="A112" s="211"/>
      <c r="B112" s="180" t="s">
        <v>457</v>
      </c>
      <c r="C112" s="545" t="s">
        <v>178</v>
      </c>
      <c r="D112" s="121" t="s">
        <v>527</v>
      </c>
      <c r="E112" s="122">
        <v>9650</v>
      </c>
      <c r="F112" s="677" t="s">
        <v>726</v>
      </c>
      <c r="G112" s="694" t="s">
        <v>457</v>
      </c>
      <c r="H112" s="118" t="s">
        <v>178</v>
      </c>
      <c r="I112" s="121" t="s">
        <v>528</v>
      </c>
      <c r="J112" s="122">
        <v>9950</v>
      </c>
      <c r="K112" s="123" t="s">
        <v>726</v>
      </c>
      <c r="M112" s="281" t="s">
        <v>649</v>
      </c>
      <c r="N112" s="281" t="s">
        <v>645</v>
      </c>
      <c r="O112" s="217">
        <v>979</v>
      </c>
      <c r="P112" s="110">
        <f>O112+50</f>
        <v>1029</v>
      </c>
      <c r="Q112" s="217">
        <v>1411</v>
      </c>
      <c r="R112" s="217">
        <f t="shared" si="22"/>
        <v>2440</v>
      </c>
      <c r="S112" s="280">
        <v>2440</v>
      </c>
      <c r="U112" s="452">
        <f>P112+50</f>
        <v>1079</v>
      </c>
      <c r="V112" s="217">
        <v>1326</v>
      </c>
      <c r="W112" s="217">
        <f t="shared" si="23"/>
        <v>2405</v>
      </c>
      <c r="X112" s="280">
        <v>2360</v>
      </c>
      <c r="Y112" s="126">
        <v>2640</v>
      </c>
      <c r="AA112" s="112">
        <v>2640</v>
      </c>
      <c r="AC112" s="217"/>
      <c r="AD112" s="280"/>
      <c r="AT112" s="112">
        <v>9950</v>
      </c>
    </row>
    <row r="113" spans="1:46" ht="15.75" thickBot="1">
      <c r="A113" s="212"/>
      <c r="B113" s="502"/>
      <c r="C113" s="546"/>
      <c r="D113" s="189"/>
      <c r="E113" s="184"/>
      <c r="F113" s="683"/>
      <c r="G113" s="695"/>
      <c r="H113" s="190"/>
      <c r="I113" s="136"/>
      <c r="J113" s="137"/>
      <c r="K113" s="536"/>
      <c r="M113" s="281" t="s">
        <v>650</v>
      </c>
      <c r="N113" s="281" t="s">
        <v>640</v>
      </c>
      <c r="O113" s="217">
        <v>1218</v>
      </c>
      <c r="P113" s="110">
        <f>O113+60</f>
        <v>1278</v>
      </c>
      <c r="Q113" s="217">
        <v>1566</v>
      </c>
      <c r="R113" s="217">
        <f t="shared" si="22"/>
        <v>2844</v>
      </c>
      <c r="S113" s="280">
        <v>2850</v>
      </c>
      <c r="U113" s="452">
        <f>P113+50</f>
        <v>1328</v>
      </c>
      <c r="V113" s="217">
        <v>1326</v>
      </c>
      <c r="W113" s="217">
        <f t="shared" si="23"/>
        <v>2654</v>
      </c>
      <c r="X113" s="280">
        <v>2610</v>
      </c>
      <c r="Y113" s="126">
        <v>3050</v>
      </c>
      <c r="AA113" s="198">
        <v>3050</v>
      </c>
      <c r="AC113" s="217"/>
      <c r="AD113" s="217"/>
    </row>
    <row r="114" spans="1:46">
      <c r="A114" s="210"/>
      <c r="B114" s="504" t="s">
        <v>71</v>
      </c>
      <c r="C114" s="523" t="s">
        <v>119</v>
      </c>
      <c r="D114" s="578" t="s">
        <v>713</v>
      </c>
      <c r="E114" s="120">
        <v>1100</v>
      </c>
      <c r="F114" s="681" t="s">
        <v>613</v>
      </c>
      <c r="G114" s="696" t="s">
        <v>71</v>
      </c>
      <c r="H114" s="169" t="s">
        <v>119</v>
      </c>
      <c r="I114" s="209" t="s">
        <v>726</v>
      </c>
      <c r="J114" s="178" t="s">
        <v>711</v>
      </c>
      <c r="K114" s="204" t="s">
        <v>726</v>
      </c>
      <c r="M114" s="281" t="s">
        <v>716</v>
      </c>
      <c r="N114" s="281" t="s">
        <v>648</v>
      </c>
      <c r="O114" s="217">
        <v>1565</v>
      </c>
      <c r="P114" s="109">
        <f>O114+50</f>
        <v>1615</v>
      </c>
      <c r="Q114" s="217">
        <v>5293</v>
      </c>
      <c r="R114" s="217">
        <f t="shared" si="22"/>
        <v>6908</v>
      </c>
      <c r="S114" s="280">
        <v>6910</v>
      </c>
      <c r="U114" s="452">
        <f>P114+100</f>
        <v>1715</v>
      </c>
      <c r="V114" s="217">
        <v>5293</v>
      </c>
      <c r="W114" s="217">
        <f t="shared" si="23"/>
        <v>7008</v>
      </c>
      <c r="X114" s="280">
        <v>6960</v>
      </c>
      <c r="Y114" s="126">
        <v>7060</v>
      </c>
      <c r="AA114" s="111">
        <v>7110</v>
      </c>
      <c r="AC114" s="217"/>
      <c r="AD114" s="217"/>
    </row>
    <row r="115" spans="1:46">
      <c r="A115" s="211"/>
      <c r="B115" s="883" t="s">
        <v>81</v>
      </c>
      <c r="C115" s="170" t="s">
        <v>117</v>
      </c>
      <c r="D115" s="208" t="s">
        <v>500</v>
      </c>
      <c r="E115" s="122">
        <v>1280</v>
      </c>
      <c r="F115" s="677" t="s">
        <v>614</v>
      </c>
      <c r="G115" s="877" t="s">
        <v>81</v>
      </c>
      <c r="H115" s="179" t="s">
        <v>117</v>
      </c>
      <c r="I115" s="170" t="s">
        <v>715</v>
      </c>
      <c r="J115" s="177">
        <v>1600</v>
      </c>
      <c r="K115" s="575" t="s">
        <v>614</v>
      </c>
      <c r="M115" s="281" t="s">
        <v>717</v>
      </c>
      <c r="N115" s="281" t="s">
        <v>648</v>
      </c>
      <c r="O115" s="217">
        <v>1969</v>
      </c>
      <c r="P115" s="109">
        <f>O115+50</f>
        <v>2019</v>
      </c>
      <c r="Q115" s="217">
        <v>5293</v>
      </c>
      <c r="R115" s="217">
        <f t="shared" si="22"/>
        <v>7312</v>
      </c>
      <c r="S115" s="280">
        <v>7320</v>
      </c>
      <c r="U115" s="452">
        <f>P115+100</f>
        <v>2119</v>
      </c>
      <c r="V115" s="217">
        <v>5293</v>
      </c>
      <c r="W115" s="217">
        <f t="shared" si="23"/>
        <v>7412</v>
      </c>
      <c r="X115" s="280">
        <v>7320</v>
      </c>
      <c r="Y115" s="126">
        <v>7470</v>
      </c>
      <c r="AA115" s="112">
        <v>7520</v>
      </c>
      <c r="AC115" s="217"/>
      <c r="AD115" s="217"/>
      <c r="AT115" s="117">
        <v>1600</v>
      </c>
    </row>
    <row r="116" spans="1:46">
      <c r="A116" s="211"/>
      <c r="B116" s="884"/>
      <c r="C116" s="170" t="s">
        <v>79</v>
      </c>
      <c r="D116" s="208" t="s">
        <v>501</v>
      </c>
      <c r="E116" s="122">
        <v>1390</v>
      </c>
      <c r="F116" s="677" t="s">
        <v>614</v>
      </c>
      <c r="G116" s="878"/>
      <c r="H116" s="179" t="s">
        <v>79</v>
      </c>
      <c r="I116" s="176" t="s">
        <v>502</v>
      </c>
      <c r="J116" s="122">
        <v>1690</v>
      </c>
      <c r="K116" s="575" t="s">
        <v>614</v>
      </c>
      <c r="M116" s="281" t="s">
        <v>718</v>
      </c>
      <c r="N116" s="281" t="s">
        <v>648</v>
      </c>
      <c r="O116" s="217">
        <v>2450</v>
      </c>
      <c r="P116" s="109">
        <f>O116+100</f>
        <v>2550</v>
      </c>
      <c r="Q116" s="217">
        <v>5293</v>
      </c>
      <c r="R116" s="217">
        <f t="shared" si="22"/>
        <v>7843</v>
      </c>
      <c r="S116" s="280">
        <v>7850</v>
      </c>
      <c r="U116" s="452">
        <f>P116+200</f>
        <v>2750</v>
      </c>
      <c r="V116" s="217">
        <v>5293</v>
      </c>
      <c r="W116" s="217">
        <f t="shared" si="23"/>
        <v>8043</v>
      </c>
      <c r="X116" s="280">
        <v>7950</v>
      </c>
      <c r="Y116" s="126">
        <v>8050</v>
      </c>
      <c r="AA116" s="112">
        <v>8150</v>
      </c>
      <c r="AC116" s="217"/>
      <c r="AD116" s="217"/>
      <c r="AT116" s="112">
        <v>1690</v>
      </c>
    </row>
    <row r="117" spans="1:46">
      <c r="A117" s="211"/>
      <c r="B117" s="884"/>
      <c r="C117" s="170" t="s">
        <v>81</v>
      </c>
      <c r="D117" s="208" t="s">
        <v>503</v>
      </c>
      <c r="E117" s="122">
        <v>1540</v>
      </c>
      <c r="F117" s="677" t="s">
        <v>615</v>
      </c>
      <c r="G117" s="878"/>
      <c r="H117" s="179" t="s">
        <v>81</v>
      </c>
      <c r="I117" s="176" t="s">
        <v>504</v>
      </c>
      <c r="J117" s="122">
        <v>1835</v>
      </c>
      <c r="K117" s="575" t="s">
        <v>615</v>
      </c>
      <c r="M117" s="281" t="s">
        <v>720</v>
      </c>
      <c r="N117" s="281" t="s">
        <v>721</v>
      </c>
      <c r="O117" s="217">
        <v>3028</v>
      </c>
      <c r="P117" s="109">
        <f>O117+100</f>
        <v>3128</v>
      </c>
      <c r="Q117" s="217">
        <v>6515</v>
      </c>
      <c r="R117" s="217">
        <f t="shared" si="22"/>
        <v>9643</v>
      </c>
      <c r="S117" s="280">
        <v>9650</v>
      </c>
      <c r="U117" s="452">
        <f>P117+200</f>
        <v>3328</v>
      </c>
      <c r="V117" s="217">
        <v>6515</v>
      </c>
      <c r="W117" s="217">
        <f t="shared" si="23"/>
        <v>9843</v>
      </c>
      <c r="X117" s="280">
        <v>9650</v>
      </c>
      <c r="Y117" s="126">
        <v>9850</v>
      </c>
      <c r="AA117" s="112">
        <v>9950</v>
      </c>
      <c r="AC117" s="217"/>
      <c r="AD117" s="217"/>
      <c r="AT117" s="112">
        <v>1835</v>
      </c>
    </row>
    <row r="118" spans="1:46">
      <c r="A118" s="211"/>
      <c r="B118" s="884"/>
      <c r="C118" s="170" t="s">
        <v>70</v>
      </c>
      <c r="D118" s="208" t="s">
        <v>505</v>
      </c>
      <c r="E118" s="122">
        <v>1690</v>
      </c>
      <c r="F118" s="677" t="s">
        <v>615</v>
      </c>
      <c r="G118" s="878"/>
      <c r="H118" s="179" t="s">
        <v>70</v>
      </c>
      <c r="I118" s="176" t="s">
        <v>506</v>
      </c>
      <c r="J118" s="122">
        <v>1990</v>
      </c>
      <c r="K118" s="575" t="s">
        <v>615</v>
      </c>
      <c r="AC118" s="217"/>
      <c r="AD118" s="217"/>
      <c r="AT118" s="112">
        <v>1990</v>
      </c>
    </row>
    <row r="119" spans="1:46">
      <c r="A119" s="211"/>
      <c r="B119" s="884"/>
      <c r="C119" s="170" t="s">
        <v>75</v>
      </c>
      <c r="D119" s="208" t="s">
        <v>507</v>
      </c>
      <c r="E119" s="122">
        <v>1870</v>
      </c>
      <c r="F119" s="677" t="s">
        <v>615</v>
      </c>
      <c r="G119" s="878"/>
      <c r="H119" s="179" t="s">
        <v>75</v>
      </c>
      <c r="I119" s="176" t="s">
        <v>508</v>
      </c>
      <c r="J119" s="122">
        <v>2165</v>
      </c>
      <c r="K119" s="575" t="s">
        <v>615</v>
      </c>
      <c r="M119" s="898" t="s">
        <v>729</v>
      </c>
      <c r="N119" s="898"/>
      <c r="Q119" s="280" t="s">
        <v>735</v>
      </c>
      <c r="S119" s="217"/>
      <c r="V119" s="280" t="s">
        <v>735</v>
      </c>
      <c r="X119" s="446"/>
      <c r="AC119" s="217"/>
      <c r="AD119" s="217"/>
      <c r="AT119" s="112">
        <v>2165</v>
      </c>
    </row>
    <row r="120" spans="1:46">
      <c r="A120" s="211" t="s">
        <v>900</v>
      </c>
      <c r="B120" s="885"/>
      <c r="C120" s="170" t="s">
        <v>76</v>
      </c>
      <c r="D120" s="208" t="s">
        <v>509</v>
      </c>
      <c r="E120" s="122">
        <v>2050</v>
      </c>
      <c r="F120" s="677" t="s">
        <v>615</v>
      </c>
      <c r="G120" s="879"/>
      <c r="H120" s="179" t="s">
        <v>76</v>
      </c>
      <c r="I120" s="176" t="s">
        <v>510</v>
      </c>
      <c r="J120" s="122">
        <v>2345</v>
      </c>
      <c r="K120" s="575" t="s">
        <v>615</v>
      </c>
      <c r="M120" s="217" t="s">
        <v>636</v>
      </c>
      <c r="N120" s="217" t="s">
        <v>646</v>
      </c>
      <c r="O120" s="217">
        <v>-100</v>
      </c>
      <c r="P120" s="109">
        <f>O120+10</f>
        <v>-90</v>
      </c>
      <c r="Q120" s="217">
        <v>939</v>
      </c>
      <c r="R120" s="217">
        <f>Q120+P120</f>
        <v>849</v>
      </c>
      <c r="S120" s="280"/>
      <c r="U120" s="281">
        <f>P120+20</f>
        <v>-70</v>
      </c>
      <c r="V120" s="217">
        <v>1326</v>
      </c>
      <c r="W120" s="217">
        <f>V120+U120</f>
        <v>1256</v>
      </c>
      <c r="X120" s="446"/>
      <c r="AC120" s="217"/>
      <c r="AD120" s="217"/>
      <c r="AT120" s="112">
        <v>2345</v>
      </c>
    </row>
    <row r="121" spans="1:46">
      <c r="A121" s="211" t="s">
        <v>902</v>
      </c>
      <c r="B121" s="883" t="s">
        <v>456</v>
      </c>
      <c r="C121" s="170" t="s">
        <v>71</v>
      </c>
      <c r="D121" s="208" t="s">
        <v>511</v>
      </c>
      <c r="E121" s="122">
        <v>2360</v>
      </c>
      <c r="F121" s="677" t="s">
        <v>616</v>
      </c>
      <c r="G121" s="877" t="s">
        <v>456</v>
      </c>
      <c r="H121" s="179" t="s">
        <v>71</v>
      </c>
      <c r="I121" s="176" t="s">
        <v>512</v>
      </c>
      <c r="J121" s="514">
        <v>2575</v>
      </c>
      <c r="K121" s="575" t="s">
        <v>616</v>
      </c>
      <c r="M121" s="217" t="s">
        <v>637</v>
      </c>
      <c r="N121" s="217" t="s">
        <v>646</v>
      </c>
      <c r="O121" s="217">
        <v>-68</v>
      </c>
      <c r="P121" s="109">
        <f>O121+10</f>
        <v>-58</v>
      </c>
      <c r="Q121" s="217">
        <v>939</v>
      </c>
      <c r="R121" s="217">
        <f t="shared" ref="R121:R138" si="26">Q121+P121</f>
        <v>881</v>
      </c>
      <c r="S121" s="280"/>
      <c r="U121" s="281">
        <f>P121+20</f>
        <v>-38</v>
      </c>
      <c r="V121" s="217">
        <v>1326</v>
      </c>
      <c r="W121" s="217">
        <f t="shared" ref="W121:W138" si="27">V121+U121</f>
        <v>1288</v>
      </c>
      <c r="X121" s="107"/>
      <c r="AC121" s="217"/>
      <c r="AD121" s="217"/>
      <c r="AT121" s="518">
        <v>2575</v>
      </c>
    </row>
    <row r="122" spans="1:46">
      <c r="A122" s="211"/>
      <c r="B122" s="884"/>
      <c r="C122" s="170" t="s">
        <v>72</v>
      </c>
      <c r="D122" s="208" t="s">
        <v>513</v>
      </c>
      <c r="E122" s="122">
        <v>2600</v>
      </c>
      <c r="F122" s="677" t="s">
        <v>616</v>
      </c>
      <c r="G122" s="878"/>
      <c r="H122" s="179" t="s">
        <v>72</v>
      </c>
      <c r="I122" s="176" t="s">
        <v>514</v>
      </c>
      <c r="J122" s="514">
        <v>2810</v>
      </c>
      <c r="K122" s="575" t="s">
        <v>616</v>
      </c>
      <c r="M122" s="217" t="s">
        <v>638</v>
      </c>
      <c r="N122" s="217" t="s">
        <v>646</v>
      </c>
      <c r="O122" s="217">
        <v>5</v>
      </c>
      <c r="P122" s="109">
        <f>O122+15</f>
        <v>20</v>
      </c>
      <c r="Q122" s="217">
        <v>939</v>
      </c>
      <c r="R122" s="217">
        <f t="shared" si="26"/>
        <v>959</v>
      </c>
      <c r="S122" s="280"/>
      <c r="U122" s="281">
        <f>P122+20</f>
        <v>40</v>
      </c>
      <c r="V122" s="217">
        <v>1326</v>
      </c>
      <c r="W122" s="217">
        <f t="shared" si="27"/>
        <v>1366</v>
      </c>
      <c r="X122" s="107"/>
      <c r="AC122" s="217"/>
      <c r="AD122" s="217"/>
      <c r="AT122" s="518">
        <v>2810</v>
      </c>
    </row>
    <row r="123" spans="1:46">
      <c r="A123" s="211"/>
      <c r="B123" s="885"/>
      <c r="C123" s="170" t="s">
        <v>77</v>
      </c>
      <c r="D123" s="208" t="s">
        <v>515</v>
      </c>
      <c r="E123" s="122">
        <v>2870</v>
      </c>
      <c r="F123" s="677" t="s">
        <v>616</v>
      </c>
      <c r="G123" s="879"/>
      <c r="H123" s="179" t="s">
        <v>77</v>
      </c>
      <c r="I123" s="176" t="s">
        <v>516</v>
      </c>
      <c r="J123" s="514">
        <v>3100</v>
      </c>
      <c r="K123" s="575" t="s">
        <v>616</v>
      </c>
      <c r="M123" s="217" t="s">
        <v>639</v>
      </c>
      <c r="N123" s="217" t="s">
        <v>646</v>
      </c>
      <c r="O123" s="217">
        <v>93</v>
      </c>
      <c r="P123" s="109">
        <f>O123+15</f>
        <v>108</v>
      </c>
      <c r="Q123" s="217">
        <v>939</v>
      </c>
      <c r="R123" s="217">
        <f t="shared" si="26"/>
        <v>1047</v>
      </c>
      <c r="S123" s="280">
        <v>1100</v>
      </c>
      <c r="U123" s="281">
        <f>P123+20</f>
        <v>128</v>
      </c>
      <c r="V123" s="217">
        <v>1326</v>
      </c>
      <c r="W123" s="217">
        <f t="shared" si="27"/>
        <v>1454</v>
      </c>
      <c r="X123" s="217"/>
      <c r="AC123" s="280"/>
      <c r="AD123" s="280"/>
      <c r="AT123" s="518">
        <v>3100</v>
      </c>
    </row>
    <row r="124" spans="1:46">
      <c r="A124" s="211"/>
      <c r="B124" s="180" t="s">
        <v>76</v>
      </c>
      <c r="C124" s="170" t="s">
        <v>74</v>
      </c>
      <c r="D124" s="208" t="s">
        <v>517</v>
      </c>
      <c r="E124" s="122">
        <v>3490</v>
      </c>
      <c r="F124" s="677" t="s">
        <v>617</v>
      </c>
      <c r="G124" s="685" t="s">
        <v>76</v>
      </c>
      <c r="H124" s="519" t="s">
        <v>74</v>
      </c>
      <c r="I124" s="520" t="s">
        <v>518</v>
      </c>
      <c r="J124" s="514">
        <v>3750</v>
      </c>
      <c r="K124" s="575" t="s">
        <v>617</v>
      </c>
      <c r="M124" s="217" t="s">
        <v>640</v>
      </c>
      <c r="N124" s="217" t="s">
        <v>642</v>
      </c>
      <c r="O124" s="217">
        <v>196</v>
      </c>
      <c r="P124" s="109">
        <f>O124+25</f>
        <v>221</v>
      </c>
      <c r="Q124" s="217">
        <v>1050</v>
      </c>
      <c r="R124" s="217">
        <f t="shared" si="26"/>
        <v>1271</v>
      </c>
      <c r="S124" s="217">
        <v>1280</v>
      </c>
      <c r="U124" s="281">
        <f>P124+20</f>
        <v>241</v>
      </c>
      <c r="V124" s="217">
        <v>1326</v>
      </c>
      <c r="W124" s="217">
        <f t="shared" si="27"/>
        <v>1567</v>
      </c>
      <c r="X124" s="280">
        <v>1600</v>
      </c>
      <c r="AC124" s="217"/>
      <c r="AD124" s="217"/>
      <c r="AT124" s="515">
        <v>3750</v>
      </c>
    </row>
    <row r="125" spans="1:46" ht="15.75" thickBot="1">
      <c r="A125" s="211"/>
      <c r="B125" s="181" t="s">
        <v>117</v>
      </c>
      <c r="C125" s="543" t="s">
        <v>78</v>
      </c>
      <c r="D125" s="544" t="s">
        <v>519</v>
      </c>
      <c r="E125" s="538">
        <v>4100</v>
      </c>
      <c r="F125" s="679" t="s">
        <v>618</v>
      </c>
      <c r="G125" s="686" t="s">
        <v>117</v>
      </c>
      <c r="H125" s="521" t="s">
        <v>78</v>
      </c>
      <c r="I125" s="522" t="s">
        <v>520</v>
      </c>
      <c r="J125" s="517">
        <v>4350</v>
      </c>
      <c r="K125" s="577" t="s">
        <v>618</v>
      </c>
      <c r="M125" s="281" t="s">
        <v>641</v>
      </c>
      <c r="N125" s="281" t="s">
        <v>642</v>
      </c>
      <c r="O125" s="217">
        <v>311</v>
      </c>
      <c r="P125" s="109">
        <f>O125+25</f>
        <v>336</v>
      </c>
      <c r="Q125" s="217">
        <v>1050</v>
      </c>
      <c r="R125" s="217">
        <f t="shared" si="26"/>
        <v>1386</v>
      </c>
      <c r="S125" s="217">
        <v>1390</v>
      </c>
      <c r="U125" s="281">
        <f t="shared" ref="U125:U130" si="28">P125+25</f>
        <v>361</v>
      </c>
      <c r="V125" s="217">
        <v>1326</v>
      </c>
      <c r="W125" s="217">
        <f t="shared" si="27"/>
        <v>1687</v>
      </c>
      <c r="X125" s="217">
        <v>1670</v>
      </c>
      <c r="Y125" s="126">
        <v>1690</v>
      </c>
      <c r="AC125" s="217"/>
      <c r="AD125" s="217"/>
      <c r="AT125" s="516">
        <v>4350</v>
      </c>
    </row>
    <row r="126" spans="1:46">
      <c r="A126" s="211"/>
      <c r="B126" s="884" t="s">
        <v>77</v>
      </c>
      <c r="C126" s="530" t="s">
        <v>175</v>
      </c>
      <c r="D126" s="493" t="s">
        <v>521</v>
      </c>
      <c r="E126" s="185">
        <v>8390</v>
      </c>
      <c r="F126" s="676" t="s">
        <v>726</v>
      </c>
      <c r="G126" s="893" t="s">
        <v>77</v>
      </c>
      <c r="H126" s="492" t="s">
        <v>175</v>
      </c>
      <c r="I126" s="493" t="s">
        <v>522</v>
      </c>
      <c r="J126" s="185">
        <v>8540</v>
      </c>
      <c r="K126" s="172" t="s">
        <v>726</v>
      </c>
      <c r="M126" s="281" t="s">
        <v>642</v>
      </c>
      <c r="N126" s="281" t="s">
        <v>642</v>
      </c>
      <c r="O126" s="217">
        <v>448</v>
      </c>
      <c r="P126" s="109">
        <f t="shared" ref="P126:P131" si="29">O126+35</f>
        <v>483</v>
      </c>
      <c r="Q126" s="217">
        <v>1050</v>
      </c>
      <c r="R126" s="217">
        <f t="shared" si="26"/>
        <v>1533</v>
      </c>
      <c r="S126" s="217">
        <v>1540</v>
      </c>
      <c r="U126" s="281">
        <f t="shared" si="28"/>
        <v>508</v>
      </c>
      <c r="V126" s="217">
        <v>1326</v>
      </c>
      <c r="W126" s="217">
        <f t="shared" si="27"/>
        <v>1834</v>
      </c>
      <c r="X126" s="217">
        <v>1810</v>
      </c>
      <c r="Y126" s="126">
        <v>1835</v>
      </c>
      <c r="AT126" s="114">
        <v>8540</v>
      </c>
    </row>
    <row r="127" spans="1:46">
      <c r="A127" s="211"/>
      <c r="B127" s="884"/>
      <c r="C127" s="545" t="s">
        <v>176</v>
      </c>
      <c r="D127" s="121" t="s">
        <v>719</v>
      </c>
      <c r="E127" s="122">
        <v>9100</v>
      </c>
      <c r="F127" s="682" t="s">
        <v>726</v>
      </c>
      <c r="G127" s="893"/>
      <c r="H127" s="118" t="s">
        <v>176</v>
      </c>
      <c r="I127" s="121" t="s">
        <v>524</v>
      </c>
      <c r="J127" s="514">
        <v>9310</v>
      </c>
      <c r="K127" s="531" t="s">
        <v>726</v>
      </c>
      <c r="M127" s="281" t="s">
        <v>643</v>
      </c>
      <c r="N127" s="281" t="s">
        <v>642</v>
      </c>
      <c r="O127" s="217">
        <v>604</v>
      </c>
      <c r="P127" s="109">
        <f t="shared" si="29"/>
        <v>639</v>
      </c>
      <c r="Q127" s="217">
        <v>1050</v>
      </c>
      <c r="R127" s="217">
        <f t="shared" si="26"/>
        <v>1689</v>
      </c>
      <c r="S127" s="217">
        <v>1690</v>
      </c>
      <c r="U127" s="281">
        <f t="shared" si="28"/>
        <v>664</v>
      </c>
      <c r="V127" s="217">
        <v>1326</v>
      </c>
      <c r="W127" s="217">
        <f t="shared" si="27"/>
        <v>1990</v>
      </c>
      <c r="X127" s="217">
        <v>1970</v>
      </c>
      <c r="Y127" s="126">
        <v>1990</v>
      </c>
      <c r="AT127" s="518">
        <v>9310</v>
      </c>
    </row>
    <row r="128" spans="1:46">
      <c r="A128" s="211"/>
      <c r="B128" s="885"/>
      <c r="C128" s="545" t="s">
        <v>177</v>
      </c>
      <c r="D128" s="121" t="s">
        <v>525</v>
      </c>
      <c r="E128" s="122">
        <v>10010</v>
      </c>
      <c r="F128" s="682" t="s">
        <v>726</v>
      </c>
      <c r="G128" s="894"/>
      <c r="H128" s="118" t="s">
        <v>177</v>
      </c>
      <c r="I128" s="121" t="s">
        <v>526</v>
      </c>
      <c r="J128" s="122">
        <v>10210</v>
      </c>
      <c r="K128" s="531" t="s">
        <v>726</v>
      </c>
      <c r="M128" s="281" t="s">
        <v>644</v>
      </c>
      <c r="N128" s="281" t="s">
        <v>642</v>
      </c>
      <c r="O128" s="217">
        <v>779</v>
      </c>
      <c r="P128" s="109">
        <f t="shared" si="29"/>
        <v>814</v>
      </c>
      <c r="Q128" s="217">
        <v>1050</v>
      </c>
      <c r="R128" s="217">
        <f t="shared" si="26"/>
        <v>1864</v>
      </c>
      <c r="S128" s="217">
        <v>1870</v>
      </c>
      <c r="U128" s="281">
        <f t="shared" si="28"/>
        <v>839</v>
      </c>
      <c r="V128" s="217">
        <v>1326</v>
      </c>
      <c r="W128" s="217">
        <f t="shared" si="27"/>
        <v>2165</v>
      </c>
      <c r="X128" s="217">
        <v>2140</v>
      </c>
      <c r="Y128" s="126">
        <v>2165</v>
      </c>
      <c r="AT128" s="112">
        <v>10210</v>
      </c>
    </row>
    <row r="129" spans="1:46">
      <c r="A129" s="211"/>
      <c r="B129" s="180" t="s">
        <v>457</v>
      </c>
      <c r="C129" s="545" t="s">
        <v>178</v>
      </c>
      <c r="D129" s="121" t="s">
        <v>527</v>
      </c>
      <c r="E129" s="122">
        <v>12260</v>
      </c>
      <c r="F129" s="677" t="s">
        <v>726</v>
      </c>
      <c r="G129" s="694" t="s">
        <v>457</v>
      </c>
      <c r="H129" s="118" t="s">
        <v>178</v>
      </c>
      <c r="I129" s="121" t="s">
        <v>528</v>
      </c>
      <c r="J129" s="514">
        <v>12525</v>
      </c>
      <c r="K129" s="123" t="s">
        <v>726</v>
      </c>
      <c r="M129" s="281" t="s">
        <v>645</v>
      </c>
      <c r="N129" s="281" t="s">
        <v>642</v>
      </c>
      <c r="O129" s="217">
        <v>956</v>
      </c>
      <c r="P129" s="109">
        <f t="shared" si="29"/>
        <v>991</v>
      </c>
      <c r="Q129" s="217">
        <v>1050</v>
      </c>
      <c r="R129" s="217">
        <f t="shared" si="26"/>
        <v>2041</v>
      </c>
      <c r="S129" s="217">
        <v>2050</v>
      </c>
      <c r="U129" s="281">
        <f t="shared" si="28"/>
        <v>1016</v>
      </c>
      <c r="V129" s="217">
        <v>1326</v>
      </c>
      <c r="W129" s="217">
        <f t="shared" si="27"/>
        <v>2342</v>
      </c>
      <c r="X129" s="217">
        <v>2320</v>
      </c>
      <c r="Y129" s="126">
        <v>2345</v>
      </c>
      <c r="AT129" s="518">
        <v>12525</v>
      </c>
    </row>
    <row r="130" spans="1:46" ht="15.75" thickBot="1">
      <c r="A130" s="212"/>
      <c r="B130" s="503"/>
      <c r="C130" s="547"/>
      <c r="D130" s="535"/>
      <c r="E130" s="538"/>
      <c r="F130" s="683"/>
      <c r="G130" s="697"/>
      <c r="H130" s="137"/>
      <c r="I130" s="535"/>
      <c r="J130" s="137"/>
      <c r="K130" s="536"/>
      <c r="M130" s="281" t="s">
        <v>646</v>
      </c>
      <c r="N130" s="281" t="s">
        <v>709</v>
      </c>
      <c r="O130" s="217">
        <v>1160</v>
      </c>
      <c r="P130" s="109">
        <f t="shared" si="29"/>
        <v>1195</v>
      </c>
      <c r="Q130" s="217">
        <v>1164</v>
      </c>
      <c r="R130" s="217">
        <f t="shared" si="26"/>
        <v>2359</v>
      </c>
      <c r="S130" s="217">
        <v>2360</v>
      </c>
      <c r="U130" s="281">
        <f t="shared" si="28"/>
        <v>1220</v>
      </c>
      <c r="V130" s="217">
        <v>1326</v>
      </c>
      <c r="W130" s="217">
        <f t="shared" si="27"/>
        <v>2546</v>
      </c>
      <c r="X130" s="217">
        <v>2530</v>
      </c>
      <c r="Y130" s="126">
        <v>2550</v>
      </c>
    </row>
    <row r="131" spans="1:46">
      <c r="A131" s="104"/>
      <c r="B131" s="104"/>
      <c r="C131" s="213"/>
      <c r="D131" s="214"/>
      <c r="E131" s="215"/>
      <c r="F131" s="214"/>
      <c r="G131" s="214"/>
      <c r="H131" s="214"/>
      <c r="I131" s="214"/>
      <c r="J131" s="214"/>
      <c r="K131" s="214"/>
      <c r="M131" s="281" t="s">
        <v>647</v>
      </c>
      <c r="N131" s="281" t="s">
        <v>709</v>
      </c>
      <c r="O131" s="217">
        <v>1391</v>
      </c>
      <c r="P131" s="109">
        <f t="shared" si="29"/>
        <v>1426</v>
      </c>
      <c r="Q131" s="217">
        <v>1164</v>
      </c>
      <c r="R131" s="217">
        <f t="shared" si="26"/>
        <v>2590</v>
      </c>
      <c r="S131" s="217">
        <v>2600</v>
      </c>
      <c r="U131" s="281">
        <f>P131+30</f>
        <v>1456</v>
      </c>
      <c r="V131" s="217">
        <v>1326</v>
      </c>
      <c r="W131" s="217">
        <f t="shared" si="27"/>
        <v>2782</v>
      </c>
      <c r="X131" s="217">
        <v>2760</v>
      </c>
      <c r="Y131" s="126">
        <v>2785</v>
      </c>
    </row>
    <row r="132" spans="1:46">
      <c r="A132" s="105" t="s">
        <v>722</v>
      </c>
      <c r="M132" s="281" t="s">
        <v>648</v>
      </c>
      <c r="N132" s="281" t="s">
        <v>709</v>
      </c>
      <c r="O132" s="217">
        <v>1653</v>
      </c>
      <c r="P132" s="110">
        <f>O132+50</f>
        <v>1703</v>
      </c>
      <c r="Q132" s="217">
        <v>1164</v>
      </c>
      <c r="R132" s="217">
        <f t="shared" si="26"/>
        <v>2867</v>
      </c>
      <c r="S132" s="217">
        <v>2870</v>
      </c>
      <c r="U132" s="281">
        <f>P132+30</f>
        <v>1733</v>
      </c>
      <c r="V132" s="217">
        <v>1326</v>
      </c>
      <c r="W132" s="217">
        <f t="shared" si="27"/>
        <v>3059</v>
      </c>
      <c r="X132" s="217">
        <v>3030</v>
      </c>
      <c r="Y132" s="126">
        <v>3060</v>
      </c>
    </row>
    <row r="133" spans="1:46">
      <c r="M133" s="281" t="s">
        <v>649</v>
      </c>
      <c r="N133" s="281" t="s">
        <v>645</v>
      </c>
      <c r="O133" s="217">
        <v>2026</v>
      </c>
      <c r="P133" s="110">
        <f>O133+50</f>
        <v>2076</v>
      </c>
      <c r="Q133" s="217">
        <v>1411</v>
      </c>
      <c r="R133" s="217">
        <f t="shared" si="26"/>
        <v>3487</v>
      </c>
      <c r="S133" s="217">
        <v>3490</v>
      </c>
      <c r="U133" s="452">
        <f>P133+50</f>
        <v>2126</v>
      </c>
      <c r="V133" s="217">
        <v>1326</v>
      </c>
      <c r="W133" s="217">
        <f t="shared" si="27"/>
        <v>3452</v>
      </c>
      <c r="X133" s="217">
        <v>3410</v>
      </c>
      <c r="Y133" s="126">
        <v>3690</v>
      </c>
    </row>
    <row r="134" spans="1:46">
      <c r="M134" s="281" t="s">
        <v>650</v>
      </c>
      <c r="N134" s="281" t="s">
        <v>640</v>
      </c>
      <c r="O134" s="217">
        <v>2463</v>
      </c>
      <c r="P134" s="110">
        <f>O134+60</f>
        <v>2523</v>
      </c>
      <c r="Q134" s="217">
        <v>1566</v>
      </c>
      <c r="R134" s="217">
        <f t="shared" si="26"/>
        <v>4089</v>
      </c>
      <c r="S134" s="217">
        <v>4100</v>
      </c>
      <c r="U134" s="452">
        <f>P134+50</f>
        <v>2573</v>
      </c>
      <c r="V134" s="217">
        <v>1326</v>
      </c>
      <c r="W134" s="217">
        <f t="shared" si="27"/>
        <v>3899</v>
      </c>
      <c r="X134" s="217">
        <v>3850</v>
      </c>
      <c r="Y134" s="126">
        <v>4300</v>
      </c>
    </row>
    <row r="135" spans="1:46">
      <c r="M135" s="281" t="s">
        <v>716</v>
      </c>
      <c r="N135" s="281" t="s">
        <v>648</v>
      </c>
      <c r="O135" s="217">
        <v>3036</v>
      </c>
      <c r="P135" s="109">
        <f>O135+50</f>
        <v>3086</v>
      </c>
      <c r="Q135" s="217">
        <v>5293</v>
      </c>
      <c r="R135" s="217">
        <f t="shared" si="26"/>
        <v>8379</v>
      </c>
      <c r="S135" s="280" t="s">
        <v>736</v>
      </c>
      <c r="U135" s="452">
        <f>P135+100</f>
        <v>3186</v>
      </c>
      <c r="V135" s="217">
        <v>5293</v>
      </c>
      <c r="W135" s="217">
        <f t="shared" si="27"/>
        <v>8479</v>
      </c>
      <c r="X135" s="280">
        <v>8590</v>
      </c>
      <c r="Y135" s="126">
        <v>8540</v>
      </c>
    </row>
    <row r="136" spans="1:46">
      <c r="M136" s="281" t="s">
        <v>717</v>
      </c>
      <c r="N136" s="281" t="s">
        <v>648</v>
      </c>
      <c r="O136" s="217">
        <v>3756</v>
      </c>
      <c r="P136" s="109">
        <f>O136+50</f>
        <v>3806</v>
      </c>
      <c r="Q136" s="217">
        <v>5293</v>
      </c>
      <c r="R136" s="217">
        <f t="shared" si="26"/>
        <v>9099</v>
      </c>
      <c r="S136" s="217">
        <v>9100</v>
      </c>
      <c r="U136" s="452">
        <f>P136+100</f>
        <v>3906</v>
      </c>
      <c r="V136" s="217">
        <v>5293</v>
      </c>
      <c r="W136" s="217">
        <f t="shared" si="27"/>
        <v>9199</v>
      </c>
      <c r="X136" s="217">
        <v>9100</v>
      </c>
      <c r="Y136" s="126">
        <v>9250</v>
      </c>
    </row>
    <row r="137" spans="1:46">
      <c r="M137" s="281" t="s">
        <v>718</v>
      </c>
      <c r="N137" s="281" t="s">
        <v>648</v>
      </c>
      <c r="O137" s="217">
        <v>4614</v>
      </c>
      <c r="P137" s="109">
        <f>O137+100</f>
        <v>4714</v>
      </c>
      <c r="Q137" s="217">
        <v>5293</v>
      </c>
      <c r="R137" s="217">
        <f t="shared" si="26"/>
        <v>10007</v>
      </c>
      <c r="S137" s="217">
        <v>10010</v>
      </c>
      <c r="U137" s="452">
        <f>P137+200</f>
        <v>4914</v>
      </c>
      <c r="V137" s="217">
        <v>5293</v>
      </c>
      <c r="W137" s="217">
        <f t="shared" si="27"/>
        <v>10207</v>
      </c>
      <c r="X137" s="217">
        <v>10110</v>
      </c>
    </row>
    <row r="138" spans="1:46">
      <c r="M138" s="281" t="s">
        <v>720</v>
      </c>
      <c r="N138" s="281" t="s">
        <v>721</v>
      </c>
      <c r="O138" s="217">
        <v>5642</v>
      </c>
      <c r="P138" s="109">
        <f>O138+100</f>
        <v>5742</v>
      </c>
      <c r="Q138" s="217">
        <v>6515</v>
      </c>
      <c r="R138" s="217">
        <f t="shared" si="26"/>
        <v>12257</v>
      </c>
      <c r="S138" s="217">
        <v>12260</v>
      </c>
      <c r="U138" s="452">
        <f>P138+200</f>
        <v>5942</v>
      </c>
      <c r="V138" s="217">
        <v>6515</v>
      </c>
      <c r="W138" s="217">
        <f t="shared" si="27"/>
        <v>12457</v>
      </c>
      <c r="X138" s="217">
        <v>12260</v>
      </c>
    </row>
  </sheetData>
  <sheetProtection password="D306" sheet="1" objects="1" scenarios="1" selectLockedCells="1" selectUnlockedCells="1"/>
  <mergeCells count="61">
    <mergeCell ref="A1:E3"/>
    <mergeCell ref="A6:K6"/>
    <mergeCell ref="B17:E17"/>
    <mergeCell ref="F17:F20"/>
    <mergeCell ref="G17:J17"/>
    <mergeCell ref="K17:K20"/>
    <mergeCell ref="B18:E18"/>
    <mergeCell ref="G18:J18"/>
    <mergeCell ref="B19:E19"/>
    <mergeCell ref="G19:J19"/>
    <mergeCell ref="B126:B128"/>
    <mergeCell ref="G126:G128"/>
    <mergeCell ref="G115:G120"/>
    <mergeCell ref="G121:G123"/>
    <mergeCell ref="B115:B120"/>
    <mergeCell ref="B121:B123"/>
    <mergeCell ref="M35:N35"/>
    <mergeCell ref="M56:N56"/>
    <mergeCell ref="M77:N77"/>
    <mergeCell ref="M98:N98"/>
    <mergeCell ref="B20:E20"/>
    <mergeCell ref="G20:J20"/>
    <mergeCell ref="G53:G55"/>
    <mergeCell ref="G42:G47"/>
    <mergeCell ref="M119:N119"/>
    <mergeCell ref="G89:G91"/>
    <mergeCell ref="G78:G83"/>
    <mergeCell ref="G84:G86"/>
    <mergeCell ref="G109:G111"/>
    <mergeCell ref="G98:G103"/>
    <mergeCell ref="G104:G106"/>
    <mergeCell ref="G94:G97"/>
    <mergeCell ref="B104:B106"/>
    <mergeCell ref="B109:B111"/>
    <mergeCell ref="B53:B55"/>
    <mergeCell ref="B89:B91"/>
    <mergeCell ref="B98:B103"/>
    <mergeCell ref="B94:B97"/>
    <mergeCell ref="A22:A40"/>
    <mergeCell ref="B22:B24"/>
    <mergeCell ref="B25:B30"/>
    <mergeCell ref="B31:B33"/>
    <mergeCell ref="B36:B38"/>
    <mergeCell ref="G72:G74"/>
    <mergeCell ref="G61:G66"/>
    <mergeCell ref="G67:G69"/>
    <mergeCell ref="G58:G60"/>
    <mergeCell ref="B78:B83"/>
    <mergeCell ref="B84:B86"/>
    <mergeCell ref="A58:A76"/>
    <mergeCell ref="B58:B60"/>
    <mergeCell ref="B61:B66"/>
    <mergeCell ref="B67:B69"/>
    <mergeCell ref="B72:B74"/>
    <mergeCell ref="G48:G50"/>
    <mergeCell ref="G36:G38"/>
    <mergeCell ref="G22:G24"/>
    <mergeCell ref="G25:G30"/>
    <mergeCell ref="G31:G33"/>
    <mergeCell ref="B42:B47"/>
    <mergeCell ref="B48:B50"/>
  </mergeCells>
  <phoneticPr fontId="43" type="noConversion"/>
  <printOptions horizontalCentered="1"/>
  <pageMargins left="0.31496062992125984" right="0.31496062992125984" top="0.94488188976377963" bottom="0.74803149606299213" header="0.31496062992125984" footer="0.31496062992125984"/>
  <pageSetup scale="75" orientation="portrait" r:id="rId1"/>
  <headerFooter>
    <oddFooter>Page &amp;P of &amp;N</oddFooter>
  </headerFooter>
  <rowBreaks count="1" manualBreakCount="1">
    <brk id="57" max="16383" man="1"/>
  </rowBreaks>
  <colBreaks count="1" manualBreakCount="1">
    <brk id="11" max="1048575" man="1"/>
  </colBreaks>
  <drawing r:id="rId2"/>
</worksheet>
</file>

<file path=xl/worksheets/sheet4.xml><?xml version="1.0" encoding="utf-8"?>
<worksheet xmlns="http://schemas.openxmlformats.org/spreadsheetml/2006/main" xmlns:r="http://schemas.openxmlformats.org/officeDocument/2006/relationships">
  <sheetPr>
    <pageSetUpPr fitToPage="1"/>
  </sheetPr>
  <dimension ref="A1:AJ95"/>
  <sheetViews>
    <sheetView showGridLines="0" zoomScaleNormal="100" workbookViewId="0">
      <selection activeCell="P11" sqref="P11"/>
    </sheetView>
  </sheetViews>
  <sheetFormatPr defaultRowHeight="12"/>
  <cols>
    <col min="1" max="1" width="25.7109375" style="217" customWidth="1"/>
    <col min="2" max="2" width="23.28515625" style="217" customWidth="1"/>
    <col min="3" max="3" width="8.5703125" style="217" customWidth="1"/>
    <col min="4" max="7" width="13" style="217" customWidth="1"/>
    <col min="8" max="8" width="4.42578125" style="217" hidden="1" customWidth="1"/>
    <col min="9" max="9" width="7.28515625" style="217" hidden="1" customWidth="1"/>
    <col min="10" max="10" width="6" style="217" hidden="1" customWidth="1"/>
    <col min="11" max="11" width="4.7109375" style="217" hidden="1" customWidth="1"/>
    <col min="12" max="12" width="6" style="217" hidden="1" customWidth="1"/>
    <col min="13" max="13" width="4.42578125" style="217" hidden="1" customWidth="1"/>
    <col min="14" max="14" width="5.28515625" style="217" hidden="1" customWidth="1"/>
    <col min="15" max="15" width="6" style="217" customWidth="1"/>
    <col min="16" max="16" width="9.140625" style="217"/>
    <col min="17" max="17" width="6" style="218" hidden="1" customWidth="1"/>
    <col min="18" max="19" width="5.28515625" style="217" hidden="1" customWidth="1"/>
    <col min="20" max="20" width="2.42578125" style="217" hidden="1" customWidth="1"/>
    <col min="21" max="21" width="7.140625" style="217" hidden="1" customWidth="1"/>
    <col min="22" max="22" width="4.42578125" style="217" hidden="1" customWidth="1"/>
    <col min="23" max="23" width="3.5703125" style="217" hidden="1" customWidth="1"/>
    <col min="24" max="25" width="4.42578125" style="217" hidden="1" customWidth="1"/>
    <col min="26" max="27" width="5.28515625" style="217" hidden="1" customWidth="1"/>
    <col min="28" max="28" width="4.42578125" style="217" hidden="1" customWidth="1"/>
    <col min="29" max="29" width="6.140625" style="217" hidden="1" customWidth="1"/>
    <col min="30" max="30" width="4.42578125" style="217" hidden="1" customWidth="1"/>
    <col min="31" max="31" width="6.140625" style="217" hidden="1" customWidth="1"/>
    <col min="32" max="32" width="7" style="217" hidden="1" customWidth="1"/>
    <col min="33" max="33" width="6.140625" style="217" hidden="1" customWidth="1"/>
    <col min="34" max="36" width="7" style="217" hidden="1" customWidth="1"/>
    <col min="37" max="37" width="7.85546875" style="217" bestFit="1" customWidth="1"/>
    <col min="38" max="16384" width="9.140625" style="217"/>
  </cols>
  <sheetData>
    <row r="1" spans="1:7">
      <c r="A1" s="926"/>
      <c r="B1" s="927"/>
      <c r="C1" s="927"/>
      <c r="D1" s="927"/>
      <c r="E1" s="927"/>
      <c r="F1" s="927"/>
      <c r="G1" s="928"/>
    </row>
    <row r="2" spans="1:7">
      <c r="A2" s="929"/>
      <c r="B2" s="930"/>
      <c r="C2" s="930"/>
      <c r="D2" s="930"/>
      <c r="E2" s="930"/>
      <c r="F2" s="930"/>
      <c r="G2" s="931"/>
    </row>
    <row r="3" spans="1:7">
      <c r="A3" s="929"/>
      <c r="B3" s="930"/>
      <c r="C3" s="930"/>
      <c r="D3" s="930"/>
      <c r="E3" s="930"/>
      <c r="F3" s="930"/>
      <c r="G3" s="931"/>
    </row>
    <row r="4" spans="1:7" ht="3.95" customHeight="1">
      <c r="A4" s="615"/>
      <c r="B4" s="616"/>
      <c r="C4" s="617"/>
      <c r="D4" s="617"/>
      <c r="E4" s="617"/>
      <c r="F4" s="617"/>
      <c r="G4" s="699"/>
    </row>
    <row r="5" spans="1:7" ht="19.5" thickBot="1">
      <c r="A5" s="932" t="s">
        <v>539</v>
      </c>
      <c r="B5" s="933"/>
      <c r="C5" s="933"/>
      <c r="D5" s="933"/>
      <c r="E5" s="933"/>
      <c r="F5" s="933"/>
      <c r="G5" s="934"/>
    </row>
    <row r="6" spans="1:7">
      <c r="A6" s="102" t="s">
        <v>242</v>
      </c>
      <c r="B6" s="222"/>
      <c r="C6" s="222"/>
      <c r="D6" s="222"/>
      <c r="E6" s="222"/>
      <c r="F6" s="222"/>
      <c r="G6" s="700"/>
    </row>
    <row r="7" spans="1:7">
      <c r="A7" s="103" t="s">
        <v>903</v>
      </c>
      <c r="B7" s="222"/>
      <c r="C7" s="222"/>
      <c r="D7" s="222"/>
      <c r="E7" s="222"/>
      <c r="F7" s="222"/>
      <c r="G7" s="700"/>
    </row>
    <row r="8" spans="1:7">
      <c r="A8" s="103" t="s">
        <v>867</v>
      </c>
      <c r="B8" s="222"/>
      <c r="C8" s="222"/>
      <c r="D8" s="222"/>
      <c r="E8" s="222"/>
      <c r="F8" s="222"/>
      <c r="G8" s="700"/>
    </row>
    <row r="9" spans="1:7">
      <c r="A9" s="103" t="s">
        <v>897</v>
      </c>
      <c r="B9" s="222"/>
      <c r="C9" s="222"/>
      <c r="D9" s="222"/>
      <c r="E9" s="222"/>
      <c r="F9" s="222"/>
      <c r="G9" s="700"/>
    </row>
    <row r="10" spans="1:7" ht="12.75">
      <c r="A10" s="622" t="s">
        <v>872</v>
      </c>
      <c r="B10" s="222"/>
      <c r="C10" s="222"/>
      <c r="D10" s="222"/>
      <c r="E10" s="222"/>
      <c r="F10" s="222"/>
      <c r="G10" s="700"/>
    </row>
    <row r="11" spans="1:7" ht="12.75">
      <c r="A11" s="622" t="s">
        <v>862</v>
      </c>
      <c r="B11" s="222"/>
      <c r="C11" s="222"/>
      <c r="D11" s="216" t="s">
        <v>814</v>
      </c>
      <c r="E11" s="222"/>
      <c r="F11" s="222"/>
      <c r="G11" s="700"/>
    </row>
    <row r="12" spans="1:7">
      <c r="A12" s="103" t="s">
        <v>888</v>
      </c>
      <c r="B12" s="222"/>
      <c r="C12" s="222"/>
      <c r="D12" s="221" t="s">
        <v>819</v>
      </c>
      <c r="E12" s="222"/>
      <c r="F12" s="222"/>
      <c r="G12" s="700"/>
    </row>
    <row r="13" spans="1:7" ht="12.75" thickBot="1">
      <c r="A13" s="103" t="s">
        <v>869</v>
      </c>
      <c r="B13" s="222"/>
      <c r="C13" s="222"/>
      <c r="D13" s="222"/>
      <c r="E13" s="222"/>
      <c r="F13" s="222"/>
      <c r="G13" s="700"/>
    </row>
    <row r="14" spans="1:7" ht="12.75">
      <c r="A14" s="701" t="s">
        <v>869</v>
      </c>
      <c r="B14" s="702"/>
      <c r="C14" s="703"/>
      <c r="D14" s="935" t="s">
        <v>191</v>
      </c>
      <c r="E14" s="936"/>
      <c r="F14" s="937" t="s">
        <v>192</v>
      </c>
      <c r="G14" s="938"/>
    </row>
    <row r="15" spans="1:7" ht="12.75">
      <c r="A15" s="704" t="s">
        <v>904</v>
      </c>
      <c r="B15" s="705"/>
      <c r="C15" s="706"/>
      <c r="D15" s="875" t="s">
        <v>254</v>
      </c>
      <c r="E15" s="876"/>
      <c r="F15" s="851" t="s">
        <v>252</v>
      </c>
      <c r="G15" s="852"/>
    </row>
    <row r="16" spans="1:7" ht="12.75" thickBot="1">
      <c r="A16" s="658" t="s">
        <v>868</v>
      </c>
      <c r="B16" s="707"/>
      <c r="C16" s="706"/>
      <c r="D16" s="853" t="s">
        <v>255</v>
      </c>
      <c r="E16" s="854"/>
      <c r="F16" s="857" t="s">
        <v>253</v>
      </c>
      <c r="G16" s="858"/>
    </row>
    <row r="17" spans="1:28" ht="12.75" thickBot="1">
      <c r="A17" s="225" t="s">
        <v>66</v>
      </c>
      <c r="B17" s="226" t="s">
        <v>193</v>
      </c>
      <c r="C17" s="228" t="s">
        <v>194</v>
      </c>
      <c r="D17" s="227" t="s">
        <v>244</v>
      </c>
      <c r="E17" s="228" t="s">
        <v>67</v>
      </c>
      <c r="F17" s="229" t="s">
        <v>195</v>
      </c>
      <c r="G17" s="229" t="s">
        <v>67</v>
      </c>
    </row>
    <row r="18" spans="1:28" ht="12.75">
      <c r="A18" s="954" t="s">
        <v>910</v>
      </c>
      <c r="B18" s="950" t="s">
        <v>197</v>
      </c>
      <c r="C18" s="230" t="s">
        <v>214</v>
      </c>
      <c r="D18" s="231" t="s">
        <v>465</v>
      </c>
      <c r="E18" s="232">
        <v>860</v>
      </c>
      <c r="F18" s="233"/>
      <c r="G18" s="233"/>
      <c r="H18" s="217" t="s">
        <v>214</v>
      </c>
      <c r="I18" s="217">
        <v>-97</v>
      </c>
      <c r="J18" s="217">
        <f>I18+690</f>
        <v>593</v>
      </c>
      <c r="K18" s="234">
        <f>CEILING((J18*1.35 ),5)</f>
        <v>805</v>
      </c>
      <c r="R18" s="233">
        <v>800</v>
      </c>
      <c r="T18" s="217" t="s">
        <v>214</v>
      </c>
      <c r="U18" s="217">
        <v>-200</v>
      </c>
      <c r="V18" s="101">
        <v>12</v>
      </c>
      <c r="W18" s="235">
        <f>V18*1.31</f>
        <v>15.72</v>
      </c>
      <c r="X18" s="235">
        <f>W18+U18</f>
        <v>-184.28</v>
      </c>
      <c r="Y18" s="217">
        <v>1272</v>
      </c>
      <c r="Z18" s="235">
        <f>Y18+X18</f>
        <v>1087.72</v>
      </c>
      <c r="AA18" s="217">
        <v>950</v>
      </c>
      <c r="AB18" s="235">
        <f>X18+1044</f>
        <v>859.72</v>
      </c>
    </row>
    <row r="19" spans="1:28" ht="15" customHeight="1">
      <c r="A19" s="955"/>
      <c r="B19" s="951"/>
      <c r="C19" s="236" t="s">
        <v>80</v>
      </c>
      <c r="D19" s="237" t="s">
        <v>466</v>
      </c>
      <c r="E19" s="238">
        <v>1000</v>
      </c>
      <c r="F19" s="239"/>
      <c r="G19" s="239"/>
      <c r="H19" s="217" t="s">
        <v>80</v>
      </c>
      <c r="I19" s="217">
        <v>-60</v>
      </c>
      <c r="J19" s="217">
        <f t="shared" ref="J19:J32" si="0">I19+800</f>
        <v>740</v>
      </c>
      <c r="K19" s="234">
        <f t="shared" ref="K19:K37" si="1">CEILING((J19*1.35 ),5)</f>
        <v>1000</v>
      </c>
      <c r="R19" s="239">
        <v>1000</v>
      </c>
      <c r="T19" s="217" t="s">
        <v>80</v>
      </c>
      <c r="U19" s="217">
        <v>-176</v>
      </c>
      <c r="V19" s="101">
        <v>12</v>
      </c>
      <c r="W19" s="235">
        <f t="shared" ref="W19:W36" si="2">V19*1.31</f>
        <v>15.72</v>
      </c>
      <c r="X19" s="235">
        <f t="shared" ref="X19:X36" si="3">W19+U19</f>
        <v>-160.28</v>
      </c>
      <c r="Y19" s="217">
        <v>1272</v>
      </c>
      <c r="Z19" s="235">
        <f t="shared" ref="Z19:Z36" si="4">Y19+X19</f>
        <v>1111.72</v>
      </c>
      <c r="AB19" s="235">
        <f>X19+1044</f>
        <v>883.72</v>
      </c>
    </row>
    <row r="20" spans="1:28" ht="15" customHeight="1">
      <c r="A20" s="955"/>
      <c r="B20" s="951"/>
      <c r="C20" s="236" t="s">
        <v>118</v>
      </c>
      <c r="D20" s="237" t="s">
        <v>467</v>
      </c>
      <c r="E20" s="238">
        <v>1160</v>
      </c>
      <c r="F20" s="239"/>
      <c r="G20" s="239"/>
      <c r="H20" s="217" t="s">
        <v>118</v>
      </c>
      <c r="I20" s="217">
        <v>-25</v>
      </c>
      <c r="J20" s="217">
        <f t="shared" si="0"/>
        <v>775</v>
      </c>
      <c r="K20" s="234">
        <f t="shared" si="1"/>
        <v>1050</v>
      </c>
      <c r="R20" s="239">
        <v>1050</v>
      </c>
      <c r="T20" s="217" t="s">
        <v>118</v>
      </c>
      <c r="U20" s="217">
        <v>-135</v>
      </c>
      <c r="V20" s="101">
        <v>17</v>
      </c>
      <c r="W20" s="235">
        <f t="shared" si="2"/>
        <v>22.27</v>
      </c>
      <c r="X20" s="235">
        <f t="shared" si="3"/>
        <v>-112.73</v>
      </c>
      <c r="Y20" s="217">
        <v>1272</v>
      </c>
      <c r="Z20" s="235">
        <f t="shared" si="4"/>
        <v>1159.27</v>
      </c>
      <c r="AB20" s="235">
        <f>X20+1044</f>
        <v>931.27</v>
      </c>
    </row>
    <row r="21" spans="1:28" ht="15" customHeight="1">
      <c r="A21" s="955"/>
      <c r="B21" s="951"/>
      <c r="C21" s="236" t="s">
        <v>119</v>
      </c>
      <c r="D21" s="237" t="s">
        <v>468</v>
      </c>
      <c r="E21" s="238">
        <v>1225</v>
      </c>
      <c r="F21" s="239"/>
      <c r="G21" s="239"/>
      <c r="H21" s="217" t="s">
        <v>119</v>
      </c>
      <c r="I21" s="217">
        <v>15</v>
      </c>
      <c r="J21" s="217">
        <f t="shared" si="0"/>
        <v>815</v>
      </c>
      <c r="K21" s="234">
        <f t="shared" si="1"/>
        <v>1105</v>
      </c>
      <c r="R21" s="239">
        <v>1105</v>
      </c>
      <c r="T21" s="217" t="s">
        <v>119</v>
      </c>
      <c r="U21" s="217">
        <v>-86</v>
      </c>
      <c r="V21" s="101">
        <v>17</v>
      </c>
      <c r="W21" s="235">
        <f t="shared" si="2"/>
        <v>22.27</v>
      </c>
      <c r="X21" s="235">
        <f t="shared" si="3"/>
        <v>-63.730000000000004</v>
      </c>
      <c r="Y21" s="217">
        <v>1272</v>
      </c>
      <c r="Z21" s="235">
        <f t="shared" si="4"/>
        <v>1208.27</v>
      </c>
    </row>
    <row r="22" spans="1:28" ht="15" customHeight="1">
      <c r="A22" s="955"/>
      <c r="B22" s="951"/>
      <c r="C22" s="236" t="s">
        <v>117</v>
      </c>
      <c r="D22" s="237" t="s">
        <v>469</v>
      </c>
      <c r="E22" s="238">
        <v>1300</v>
      </c>
      <c r="F22" s="239"/>
      <c r="G22" s="239"/>
      <c r="H22" s="217" t="s">
        <v>117</v>
      </c>
      <c r="I22" s="217">
        <v>50</v>
      </c>
      <c r="J22" s="217">
        <f t="shared" si="0"/>
        <v>850</v>
      </c>
      <c r="K22" s="234">
        <f t="shared" si="1"/>
        <v>1150</v>
      </c>
      <c r="R22" s="239">
        <v>1150</v>
      </c>
      <c r="T22" s="217" t="s">
        <v>117</v>
      </c>
      <c r="U22" s="217">
        <v>-30</v>
      </c>
      <c r="V22" s="101">
        <v>29</v>
      </c>
      <c r="W22" s="235">
        <f t="shared" si="2"/>
        <v>37.99</v>
      </c>
      <c r="X22" s="235">
        <f t="shared" si="3"/>
        <v>7.990000000000002</v>
      </c>
      <c r="Y22" s="217">
        <v>1272</v>
      </c>
      <c r="Z22" s="235">
        <f t="shared" si="4"/>
        <v>1279.99</v>
      </c>
    </row>
    <row r="23" spans="1:28" ht="15" customHeight="1">
      <c r="A23" s="955"/>
      <c r="B23" s="951"/>
      <c r="C23" s="236" t="s">
        <v>79</v>
      </c>
      <c r="D23" s="237" t="s">
        <v>470</v>
      </c>
      <c r="E23" s="238">
        <v>1380</v>
      </c>
      <c r="F23" s="239"/>
      <c r="G23" s="239"/>
      <c r="H23" s="217" t="s">
        <v>79</v>
      </c>
      <c r="I23" s="217">
        <v>90</v>
      </c>
      <c r="J23" s="217">
        <f t="shared" si="0"/>
        <v>890</v>
      </c>
      <c r="K23" s="234">
        <f t="shared" si="1"/>
        <v>1205</v>
      </c>
      <c r="L23" s="217">
        <f>I23+20</f>
        <v>110</v>
      </c>
      <c r="M23" s="217">
        <f>L23+870</f>
        <v>980</v>
      </c>
      <c r="N23" s="234">
        <f>CEILING((M23*1.35 ),5)</f>
        <v>1325</v>
      </c>
      <c r="R23" s="239">
        <v>1205</v>
      </c>
      <c r="T23" s="217" t="s">
        <v>79</v>
      </c>
      <c r="U23" s="217">
        <v>33</v>
      </c>
      <c r="V23" s="101">
        <v>29</v>
      </c>
      <c r="W23" s="235">
        <f t="shared" si="2"/>
        <v>37.99</v>
      </c>
      <c r="X23" s="235">
        <f t="shared" si="3"/>
        <v>70.990000000000009</v>
      </c>
      <c r="Y23" s="217">
        <v>1272</v>
      </c>
      <c r="Z23" s="235">
        <f t="shared" si="4"/>
        <v>1342.99</v>
      </c>
    </row>
    <row r="24" spans="1:28" ht="15" customHeight="1">
      <c r="A24" s="955"/>
      <c r="B24" s="951"/>
      <c r="C24" s="236" t="s">
        <v>81</v>
      </c>
      <c r="D24" s="237" t="s">
        <v>472</v>
      </c>
      <c r="E24" s="238">
        <v>1400</v>
      </c>
      <c r="F24" s="240" t="s">
        <v>473</v>
      </c>
      <c r="G24" s="241">
        <v>1400</v>
      </c>
      <c r="H24" s="217" t="s">
        <v>81</v>
      </c>
      <c r="I24" s="217">
        <v>150</v>
      </c>
      <c r="J24" s="217">
        <f t="shared" si="0"/>
        <v>950</v>
      </c>
      <c r="K24" s="234">
        <f t="shared" si="1"/>
        <v>1285</v>
      </c>
      <c r="L24" s="217">
        <f t="shared" ref="L24:L32" si="5">I24+20</f>
        <v>170</v>
      </c>
      <c r="M24" s="217">
        <f t="shared" ref="M24:M32" si="6">L24+870</f>
        <v>1040</v>
      </c>
      <c r="N24" s="234">
        <f t="shared" ref="N24:N37" si="7">CEILING((M24*1.35 ),5)</f>
        <v>1405</v>
      </c>
      <c r="R24" s="239">
        <v>1285</v>
      </c>
      <c r="S24" s="239">
        <v>1400</v>
      </c>
      <c r="T24" s="217" t="s">
        <v>81</v>
      </c>
      <c r="U24" s="217">
        <v>108</v>
      </c>
      <c r="V24" s="101">
        <v>41</v>
      </c>
      <c r="W24" s="235">
        <f t="shared" si="2"/>
        <v>53.71</v>
      </c>
      <c r="X24" s="235">
        <f t="shared" si="3"/>
        <v>161.71</v>
      </c>
      <c r="Y24" s="217">
        <v>1272</v>
      </c>
      <c r="Z24" s="235">
        <f t="shared" si="4"/>
        <v>1433.71</v>
      </c>
      <c r="AA24" s="217">
        <v>1400</v>
      </c>
    </row>
    <row r="25" spans="1:28" ht="15" customHeight="1">
      <c r="A25" s="955"/>
      <c r="B25" s="951"/>
      <c r="C25" s="236" t="s">
        <v>70</v>
      </c>
      <c r="D25" s="237" t="s">
        <v>474</v>
      </c>
      <c r="E25" s="238">
        <v>1550</v>
      </c>
      <c r="F25" s="239" t="s">
        <v>475</v>
      </c>
      <c r="G25" s="238">
        <v>1640</v>
      </c>
      <c r="H25" s="217" t="s">
        <v>70</v>
      </c>
      <c r="I25" s="217">
        <v>215</v>
      </c>
      <c r="J25" s="217">
        <f t="shared" si="0"/>
        <v>1015</v>
      </c>
      <c r="K25" s="234">
        <f t="shared" si="1"/>
        <v>1375</v>
      </c>
      <c r="L25" s="217">
        <f t="shared" si="5"/>
        <v>235</v>
      </c>
      <c r="M25" s="217">
        <f t="shared" si="6"/>
        <v>1105</v>
      </c>
      <c r="N25" s="234">
        <f t="shared" si="7"/>
        <v>1495</v>
      </c>
      <c r="R25" s="239">
        <v>1375</v>
      </c>
      <c r="S25" s="239">
        <v>1495</v>
      </c>
      <c r="T25" s="217" t="s">
        <v>70</v>
      </c>
      <c r="U25" s="217">
        <v>195</v>
      </c>
      <c r="V25" s="101">
        <v>41</v>
      </c>
      <c r="W25" s="235">
        <f t="shared" si="2"/>
        <v>53.71</v>
      </c>
      <c r="X25" s="235">
        <f t="shared" si="3"/>
        <v>248.71</v>
      </c>
      <c r="Y25" s="217">
        <v>1272</v>
      </c>
      <c r="Z25" s="235">
        <f t="shared" si="4"/>
        <v>1520.71</v>
      </c>
      <c r="AA25" s="235">
        <f>Z25+120</f>
        <v>1640.71</v>
      </c>
    </row>
    <row r="26" spans="1:28" ht="15" customHeight="1">
      <c r="A26" s="955"/>
      <c r="B26" s="951"/>
      <c r="C26" s="236" t="s">
        <v>75</v>
      </c>
      <c r="D26" s="237" t="s">
        <v>476</v>
      </c>
      <c r="E26" s="238">
        <v>1650</v>
      </c>
      <c r="F26" s="239" t="s">
        <v>477</v>
      </c>
      <c r="G26" s="238">
        <v>1750</v>
      </c>
      <c r="H26" s="217" t="s">
        <v>75</v>
      </c>
      <c r="I26" s="217">
        <v>290</v>
      </c>
      <c r="J26" s="217">
        <f t="shared" si="0"/>
        <v>1090</v>
      </c>
      <c r="K26" s="234">
        <f t="shared" si="1"/>
        <v>1475</v>
      </c>
      <c r="L26" s="217">
        <f t="shared" si="5"/>
        <v>310</v>
      </c>
      <c r="M26" s="217">
        <f t="shared" si="6"/>
        <v>1180</v>
      </c>
      <c r="N26" s="234">
        <f t="shared" si="7"/>
        <v>1595</v>
      </c>
      <c r="R26" s="239">
        <v>1475</v>
      </c>
      <c r="S26" s="239">
        <v>1595</v>
      </c>
      <c r="T26" s="217" t="s">
        <v>75</v>
      </c>
      <c r="U26" s="217">
        <v>293</v>
      </c>
      <c r="V26" s="101">
        <v>41</v>
      </c>
      <c r="W26" s="235">
        <f t="shared" si="2"/>
        <v>53.71</v>
      </c>
      <c r="X26" s="235">
        <f t="shared" si="3"/>
        <v>346.71</v>
      </c>
      <c r="Y26" s="217">
        <v>1272</v>
      </c>
      <c r="Z26" s="235">
        <f t="shared" si="4"/>
        <v>1618.71</v>
      </c>
      <c r="AA26" s="235">
        <f t="shared" ref="AA26:AA36" si="8">Z26+120</f>
        <v>1738.71</v>
      </c>
    </row>
    <row r="27" spans="1:28" ht="15" customHeight="1">
      <c r="A27" s="955"/>
      <c r="B27" s="951"/>
      <c r="C27" s="236" t="s">
        <v>76</v>
      </c>
      <c r="D27" s="237" t="s">
        <v>478</v>
      </c>
      <c r="E27" s="238">
        <v>1750</v>
      </c>
      <c r="F27" s="239" t="s">
        <v>479</v>
      </c>
      <c r="G27" s="238">
        <v>1850</v>
      </c>
      <c r="H27" s="217" t="s">
        <v>76</v>
      </c>
      <c r="I27" s="217">
        <v>370</v>
      </c>
      <c r="J27" s="217">
        <f t="shared" si="0"/>
        <v>1170</v>
      </c>
      <c r="K27" s="234">
        <f t="shared" si="1"/>
        <v>1580</v>
      </c>
      <c r="L27" s="217">
        <f t="shared" si="5"/>
        <v>390</v>
      </c>
      <c r="M27" s="217">
        <f t="shared" si="6"/>
        <v>1260</v>
      </c>
      <c r="N27" s="234">
        <f t="shared" si="7"/>
        <v>1705</v>
      </c>
      <c r="R27" s="239">
        <v>1580</v>
      </c>
      <c r="S27" s="239">
        <v>1705</v>
      </c>
      <c r="T27" s="217" t="s">
        <v>76</v>
      </c>
      <c r="U27" s="217">
        <v>391</v>
      </c>
      <c r="V27" s="101">
        <v>41</v>
      </c>
      <c r="W27" s="235">
        <f t="shared" si="2"/>
        <v>53.71</v>
      </c>
      <c r="X27" s="235">
        <f t="shared" si="3"/>
        <v>444.71</v>
      </c>
      <c r="Y27" s="217">
        <v>1272</v>
      </c>
      <c r="Z27" s="235">
        <f t="shared" si="4"/>
        <v>1716.71</v>
      </c>
      <c r="AA27" s="235">
        <f t="shared" si="8"/>
        <v>1836.71</v>
      </c>
    </row>
    <row r="28" spans="1:28" ht="15" customHeight="1">
      <c r="A28" s="955"/>
      <c r="B28" s="951"/>
      <c r="C28" s="236" t="s">
        <v>71</v>
      </c>
      <c r="D28" s="237" t="s">
        <v>480</v>
      </c>
      <c r="E28" s="238">
        <v>1850</v>
      </c>
      <c r="F28" s="239" t="s">
        <v>481</v>
      </c>
      <c r="G28" s="238">
        <v>1950</v>
      </c>
      <c r="H28" s="217" t="s">
        <v>71</v>
      </c>
      <c r="I28" s="217">
        <v>460</v>
      </c>
      <c r="J28" s="217">
        <f t="shared" si="0"/>
        <v>1260</v>
      </c>
      <c r="K28" s="234">
        <f t="shared" si="1"/>
        <v>1705</v>
      </c>
      <c r="L28" s="217">
        <f t="shared" si="5"/>
        <v>480</v>
      </c>
      <c r="M28" s="217">
        <f t="shared" si="6"/>
        <v>1350</v>
      </c>
      <c r="N28" s="234">
        <f t="shared" si="7"/>
        <v>1825</v>
      </c>
      <c r="R28" s="239">
        <v>1705</v>
      </c>
      <c r="S28" s="239">
        <v>1825</v>
      </c>
      <c r="T28" s="217" t="s">
        <v>71</v>
      </c>
      <c r="U28" s="217">
        <v>504</v>
      </c>
      <c r="V28" s="101">
        <v>41</v>
      </c>
      <c r="W28" s="235">
        <f t="shared" si="2"/>
        <v>53.71</v>
      </c>
      <c r="X28" s="235">
        <f t="shared" si="3"/>
        <v>557.71</v>
      </c>
      <c r="Y28" s="217">
        <v>1272</v>
      </c>
      <c r="Z28" s="235">
        <f t="shared" si="4"/>
        <v>1829.71</v>
      </c>
      <c r="AA28" s="235">
        <f t="shared" si="8"/>
        <v>1949.71</v>
      </c>
    </row>
    <row r="29" spans="1:28" ht="15" customHeight="1">
      <c r="A29" s="955"/>
      <c r="B29" s="951"/>
      <c r="C29" s="236" t="s">
        <v>72</v>
      </c>
      <c r="D29" s="236" t="s">
        <v>482</v>
      </c>
      <c r="E29" s="238">
        <v>1960</v>
      </c>
      <c r="F29" s="239" t="s">
        <v>483</v>
      </c>
      <c r="G29" s="238">
        <v>2100</v>
      </c>
      <c r="H29" s="217" t="s">
        <v>72</v>
      </c>
      <c r="I29" s="217">
        <v>560</v>
      </c>
      <c r="J29" s="217">
        <f t="shared" si="0"/>
        <v>1360</v>
      </c>
      <c r="K29" s="234">
        <f t="shared" si="1"/>
        <v>1840</v>
      </c>
      <c r="L29" s="217">
        <f t="shared" si="5"/>
        <v>580</v>
      </c>
      <c r="M29" s="217">
        <f t="shared" si="6"/>
        <v>1450</v>
      </c>
      <c r="N29" s="234">
        <f t="shared" si="7"/>
        <v>1960</v>
      </c>
      <c r="R29" s="239">
        <v>1840</v>
      </c>
      <c r="S29" s="239">
        <v>1960</v>
      </c>
      <c r="T29" s="217" t="s">
        <v>72</v>
      </c>
      <c r="U29" s="217">
        <v>632</v>
      </c>
      <c r="V29" s="101">
        <v>41</v>
      </c>
      <c r="W29" s="235">
        <f t="shared" si="2"/>
        <v>53.71</v>
      </c>
      <c r="X29" s="235">
        <f t="shared" si="3"/>
        <v>685.71</v>
      </c>
      <c r="Y29" s="217">
        <v>1272</v>
      </c>
      <c r="Z29" s="235">
        <f t="shared" si="4"/>
        <v>1957.71</v>
      </c>
      <c r="AA29" s="235">
        <f t="shared" si="8"/>
        <v>2077.71</v>
      </c>
    </row>
    <row r="30" spans="1:28" ht="15" customHeight="1">
      <c r="A30" s="955"/>
      <c r="B30" s="951"/>
      <c r="C30" s="236" t="s">
        <v>77</v>
      </c>
      <c r="D30" s="236" t="s">
        <v>484</v>
      </c>
      <c r="E30" s="238">
        <v>2130</v>
      </c>
      <c r="F30" s="239" t="s">
        <v>485</v>
      </c>
      <c r="G30" s="238">
        <v>2250</v>
      </c>
      <c r="H30" s="217" t="s">
        <v>77</v>
      </c>
      <c r="I30" s="217">
        <v>670</v>
      </c>
      <c r="J30" s="217">
        <f t="shared" si="0"/>
        <v>1470</v>
      </c>
      <c r="K30" s="234">
        <f t="shared" si="1"/>
        <v>1985</v>
      </c>
      <c r="L30" s="217">
        <f t="shared" si="5"/>
        <v>690</v>
      </c>
      <c r="M30" s="217">
        <f t="shared" si="6"/>
        <v>1560</v>
      </c>
      <c r="N30" s="234">
        <f t="shared" si="7"/>
        <v>2110</v>
      </c>
      <c r="R30" s="239">
        <v>1985</v>
      </c>
      <c r="S30" s="239">
        <v>2110</v>
      </c>
      <c r="T30" s="217" t="s">
        <v>77</v>
      </c>
      <c r="U30" s="217">
        <v>779</v>
      </c>
      <c r="V30" s="101">
        <v>58</v>
      </c>
      <c r="W30" s="235">
        <f t="shared" si="2"/>
        <v>75.98</v>
      </c>
      <c r="X30" s="235">
        <f t="shared" si="3"/>
        <v>854.98</v>
      </c>
      <c r="Y30" s="217">
        <v>1272</v>
      </c>
      <c r="Z30" s="235">
        <f t="shared" si="4"/>
        <v>2126.98</v>
      </c>
      <c r="AA30" s="235">
        <f t="shared" si="8"/>
        <v>2246.98</v>
      </c>
    </row>
    <row r="31" spans="1:28" ht="15" customHeight="1">
      <c r="A31" s="955"/>
      <c r="B31" s="951"/>
      <c r="C31" s="236" t="s">
        <v>74</v>
      </c>
      <c r="D31" s="236" t="s">
        <v>486</v>
      </c>
      <c r="E31" s="238">
        <v>2350</v>
      </c>
      <c r="F31" s="239" t="s">
        <v>487</v>
      </c>
      <c r="G31" s="238">
        <v>2450</v>
      </c>
      <c r="H31" s="217" t="s">
        <v>74</v>
      </c>
      <c r="I31" s="217">
        <v>820</v>
      </c>
      <c r="J31" s="217">
        <f t="shared" si="0"/>
        <v>1620</v>
      </c>
      <c r="K31" s="234">
        <f t="shared" si="1"/>
        <v>2190</v>
      </c>
      <c r="L31" s="217">
        <f t="shared" si="5"/>
        <v>840</v>
      </c>
      <c r="M31" s="217">
        <f t="shared" si="6"/>
        <v>1710</v>
      </c>
      <c r="N31" s="234">
        <f t="shared" si="7"/>
        <v>2310</v>
      </c>
      <c r="R31" s="239">
        <v>2190</v>
      </c>
      <c r="S31" s="239">
        <v>2310</v>
      </c>
      <c r="T31" s="217" t="s">
        <v>74</v>
      </c>
      <c r="U31" s="217">
        <v>984</v>
      </c>
      <c r="V31" s="101">
        <v>58</v>
      </c>
      <c r="W31" s="235">
        <f t="shared" si="2"/>
        <v>75.98</v>
      </c>
      <c r="X31" s="235">
        <f t="shared" si="3"/>
        <v>1059.98</v>
      </c>
      <c r="Y31" s="217">
        <v>1272</v>
      </c>
      <c r="Z31" s="235">
        <f t="shared" si="4"/>
        <v>2331.98</v>
      </c>
      <c r="AA31" s="235">
        <f t="shared" si="8"/>
        <v>2451.98</v>
      </c>
    </row>
    <row r="32" spans="1:28" ht="15" customHeight="1">
      <c r="A32" s="955"/>
      <c r="B32" s="951"/>
      <c r="C32" s="236" t="s">
        <v>78</v>
      </c>
      <c r="D32" s="236" t="s">
        <v>488</v>
      </c>
      <c r="E32" s="238">
        <v>2600</v>
      </c>
      <c r="F32" s="239" t="s">
        <v>489</v>
      </c>
      <c r="G32" s="238">
        <v>2710</v>
      </c>
      <c r="H32" s="217" t="s">
        <v>78</v>
      </c>
      <c r="I32" s="217">
        <v>1010</v>
      </c>
      <c r="J32" s="217">
        <f t="shared" si="0"/>
        <v>1810</v>
      </c>
      <c r="K32" s="234">
        <f t="shared" si="1"/>
        <v>2445</v>
      </c>
      <c r="L32" s="217">
        <f t="shared" si="5"/>
        <v>1030</v>
      </c>
      <c r="M32" s="217">
        <f t="shared" si="6"/>
        <v>1900</v>
      </c>
      <c r="N32" s="234">
        <f t="shared" si="7"/>
        <v>2565</v>
      </c>
      <c r="R32" s="239">
        <v>2445</v>
      </c>
      <c r="S32" s="239">
        <v>2565</v>
      </c>
      <c r="T32" s="217" t="s">
        <v>78</v>
      </c>
      <c r="U32" s="217">
        <v>1226</v>
      </c>
      <c r="V32" s="101">
        <v>70</v>
      </c>
      <c r="W32" s="235">
        <f t="shared" si="2"/>
        <v>91.7</v>
      </c>
      <c r="X32" s="235">
        <f t="shared" si="3"/>
        <v>1317.7</v>
      </c>
      <c r="Y32" s="217">
        <v>1272</v>
      </c>
      <c r="Z32" s="235">
        <f t="shared" si="4"/>
        <v>2589.6999999999998</v>
      </c>
      <c r="AA32" s="235">
        <f t="shared" si="8"/>
        <v>2709.7</v>
      </c>
    </row>
    <row r="33" spans="1:28" ht="15.75" customHeight="1" thickBot="1">
      <c r="A33" s="955"/>
      <c r="B33" s="952"/>
      <c r="C33" s="236"/>
      <c r="D33" s="236"/>
      <c r="E33" s="238"/>
      <c r="F33" s="239"/>
      <c r="G33" s="238"/>
      <c r="K33" s="234"/>
      <c r="N33" s="234"/>
      <c r="R33" s="242"/>
      <c r="S33" s="243"/>
      <c r="T33" s="244" t="s">
        <v>175</v>
      </c>
      <c r="U33" s="244">
        <v>1573</v>
      </c>
      <c r="V33" s="245">
        <v>58</v>
      </c>
      <c r="W33" s="246">
        <f t="shared" si="2"/>
        <v>75.98</v>
      </c>
      <c r="X33" s="246">
        <f t="shared" si="3"/>
        <v>1648.98</v>
      </c>
      <c r="Y33" s="244">
        <v>5222</v>
      </c>
      <c r="Z33" s="246">
        <f t="shared" si="4"/>
        <v>6870.98</v>
      </c>
      <c r="AA33" s="246">
        <f t="shared" si="8"/>
        <v>6990.98</v>
      </c>
      <c r="AB33" s="235">
        <f>X33+4352</f>
        <v>6000.98</v>
      </c>
    </row>
    <row r="34" spans="1:28" ht="15" customHeight="1">
      <c r="A34" s="955"/>
      <c r="B34" s="951" t="s">
        <v>250</v>
      </c>
      <c r="C34" s="247" t="s">
        <v>175</v>
      </c>
      <c r="D34" s="248" t="s">
        <v>490</v>
      </c>
      <c r="E34" s="249">
        <v>6875</v>
      </c>
      <c r="F34" s="250" t="s">
        <v>491</v>
      </c>
      <c r="G34" s="251">
        <v>7000</v>
      </c>
      <c r="H34" s="217" t="s">
        <v>175</v>
      </c>
      <c r="I34" s="217">
        <v>1000</v>
      </c>
      <c r="J34" s="217">
        <f>I34+4000</f>
        <v>5000</v>
      </c>
      <c r="K34" s="234">
        <f t="shared" si="1"/>
        <v>6750</v>
      </c>
      <c r="L34" s="217">
        <f>I34+100</f>
        <v>1100</v>
      </c>
      <c r="M34" s="217">
        <f>L34+4960</f>
        <v>6060</v>
      </c>
      <c r="N34" s="234">
        <f t="shared" si="7"/>
        <v>8185</v>
      </c>
      <c r="R34" s="252">
        <v>6750</v>
      </c>
      <c r="S34" s="233">
        <v>8185</v>
      </c>
      <c r="T34" s="244" t="s">
        <v>176</v>
      </c>
      <c r="U34" s="244">
        <v>1979</v>
      </c>
      <c r="V34" s="245">
        <v>116</v>
      </c>
      <c r="W34" s="246">
        <f t="shared" si="2"/>
        <v>151.96</v>
      </c>
      <c r="X34" s="246">
        <f t="shared" si="3"/>
        <v>2130.96</v>
      </c>
      <c r="Y34" s="244">
        <v>5222</v>
      </c>
      <c r="Z34" s="246">
        <f t="shared" si="4"/>
        <v>7352.96</v>
      </c>
      <c r="AA34" s="246">
        <f t="shared" si="8"/>
        <v>7472.96</v>
      </c>
    </row>
    <row r="35" spans="1:28" ht="15" customHeight="1">
      <c r="A35" s="955"/>
      <c r="B35" s="951"/>
      <c r="C35" s="253" t="s">
        <v>176</v>
      </c>
      <c r="D35" s="253" t="s">
        <v>492</v>
      </c>
      <c r="E35" s="254">
        <v>7350</v>
      </c>
      <c r="F35" s="239" t="s">
        <v>493</v>
      </c>
      <c r="G35" s="238">
        <v>7500</v>
      </c>
      <c r="H35" s="217" t="s">
        <v>176</v>
      </c>
      <c r="I35" s="217">
        <v>1500</v>
      </c>
      <c r="J35" s="217">
        <f>I35+4000</f>
        <v>5500</v>
      </c>
      <c r="K35" s="234">
        <f t="shared" si="1"/>
        <v>7425</v>
      </c>
      <c r="L35" s="217">
        <f>I35+100</f>
        <v>1600</v>
      </c>
      <c r="M35" s="217">
        <f>L35+4960</f>
        <v>6560</v>
      </c>
      <c r="N35" s="234">
        <f t="shared" si="7"/>
        <v>8860</v>
      </c>
      <c r="R35" s="242">
        <v>7425</v>
      </c>
      <c r="S35" s="239">
        <v>8860</v>
      </c>
      <c r="T35" s="244" t="s">
        <v>177</v>
      </c>
      <c r="U35" s="244">
        <v>2462</v>
      </c>
      <c r="V35" s="245">
        <v>116</v>
      </c>
      <c r="W35" s="246">
        <f t="shared" si="2"/>
        <v>151.96</v>
      </c>
      <c r="X35" s="246">
        <f t="shared" si="3"/>
        <v>2613.96</v>
      </c>
      <c r="Y35" s="244">
        <v>5222</v>
      </c>
      <c r="Z35" s="246">
        <f t="shared" si="4"/>
        <v>7835.96</v>
      </c>
      <c r="AA35" s="246">
        <f t="shared" si="8"/>
        <v>7955.96</v>
      </c>
    </row>
    <row r="36" spans="1:28" ht="15" customHeight="1">
      <c r="A36" s="955"/>
      <c r="B36" s="951"/>
      <c r="C36" s="253" t="s">
        <v>177</v>
      </c>
      <c r="D36" s="253" t="s">
        <v>494</v>
      </c>
      <c r="E36" s="254">
        <v>7850</v>
      </c>
      <c r="F36" s="239" t="s">
        <v>495</v>
      </c>
      <c r="G36" s="238">
        <v>8000</v>
      </c>
      <c r="H36" s="217" t="s">
        <v>177</v>
      </c>
      <c r="I36" s="217">
        <v>2000</v>
      </c>
      <c r="J36" s="217">
        <f>I36+4000</f>
        <v>6000</v>
      </c>
      <c r="K36" s="234">
        <f t="shared" si="1"/>
        <v>8100</v>
      </c>
      <c r="L36" s="217">
        <f>I36+100</f>
        <v>2100</v>
      </c>
      <c r="M36" s="217">
        <f>L36+4960</f>
        <v>7060</v>
      </c>
      <c r="N36" s="234">
        <f t="shared" si="7"/>
        <v>9535</v>
      </c>
      <c r="R36" s="242">
        <v>8100</v>
      </c>
      <c r="S36" s="239">
        <v>9535</v>
      </c>
      <c r="T36" s="244" t="s">
        <v>178</v>
      </c>
      <c r="U36" s="244">
        <v>3043</v>
      </c>
      <c r="V36" s="245">
        <v>116</v>
      </c>
      <c r="W36" s="246">
        <f t="shared" si="2"/>
        <v>151.96</v>
      </c>
      <c r="X36" s="246">
        <f t="shared" si="3"/>
        <v>3194.96</v>
      </c>
      <c r="Y36" s="244">
        <v>5222</v>
      </c>
      <c r="Z36" s="246">
        <f t="shared" si="4"/>
        <v>8416.9599999999991</v>
      </c>
      <c r="AA36" s="246">
        <f t="shared" si="8"/>
        <v>8536.9599999999991</v>
      </c>
    </row>
    <row r="37" spans="1:28" ht="15" customHeight="1">
      <c r="A37" s="955"/>
      <c r="B37" s="951"/>
      <c r="C37" s="253" t="s">
        <v>178</v>
      </c>
      <c r="D37" s="253" t="s">
        <v>496</v>
      </c>
      <c r="E37" s="254">
        <v>8450</v>
      </c>
      <c r="F37" s="239" t="s">
        <v>497</v>
      </c>
      <c r="G37" s="238">
        <v>8550</v>
      </c>
      <c r="H37" s="217" t="s">
        <v>178</v>
      </c>
      <c r="I37" s="217">
        <v>2400</v>
      </c>
      <c r="J37" s="217">
        <f>I37+4000</f>
        <v>6400</v>
      </c>
      <c r="K37" s="234">
        <f t="shared" si="1"/>
        <v>8640</v>
      </c>
      <c r="L37" s="217">
        <f>I37+100</f>
        <v>2500</v>
      </c>
      <c r="M37" s="217">
        <f>L37+4960</f>
        <v>7460</v>
      </c>
      <c r="N37" s="234">
        <f t="shared" si="7"/>
        <v>10075</v>
      </c>
      <c r="R37" s="242">
        <v>8640</v>
      </c>
      <c r="S37" s="239">
        <v>10075</v>
      </c>
    </row>
    <row r="38" spans="1:28" ht="15.75" customHeight="1" thickBot="1">
      <c r="A38" s="956"/>
      <c r="B38" s="953"/>
      <c r="C38" s="255"/>
      <c r="D38" s="255"/>
      <c r="E38" s="256"/>
      <c r="F38" s="243"/>
      <c r="G38" s="256"/>
    </row>
    <row r="39" spans="1:28" ht="12.75">
      <c r="A39" s="957" t="s">
        <v>911</v>
      </c>
      <c r="B39" s="950" t="s">
        <v>197</v>
      </c>
      <c r="C39" s="599" t="s">
        <v>214</v>
      </c>
      <c r="D39" s="258" t="s">
        <v>465</v>
      </c>
      <c r="E39" s="241">
        <v>1100</v>
      </c>
      <c r="F39" s="239"/>
      <c r="G39" s="238"/>
      <c r="H39" s="217" t="s">
        <v>118</v>
      </c>
      <c r="I39" s="217">
        <v>80</v>
      </c>
      <c r="J39" s="217">
        <f t="shared" ref="J39:J51" si="9">I39+690</f>
        <v>770</v>
      </c>
      <c r="K39" s="234">
        <f t="shared" ref="K39:K51" si="10">CEILING((J39*1.35 ),5)</f>
        <v>1040</v>
      </c>
      <c r="R39" s="239">
        <v>1100</v>
      </c>
      <c r="T39" s="217" t="s">
        <v>214</v>
      </c>
      <c r="U39" s="217">
        <v>-100</v>
      </c>
      <c r="V39" s="101">
        <v>12</v>
      </c>
      <c r="W39" s="235">
        <f>V39*1.31</f>
        <v>15.72</v>
      </c>
      <c r="X39" s="235">
        <f>W39+U39</f>
        <v>-84.28</v>
      </c>
      <c r="Y39" s="217">
        <v>1272</v>
      </c>
      <c r="Z39" s="235">
        <f>Y39+X39</f>
        <v>1187.72</v>
      </c>
      <c r="AA39" s="217">
        <v>950</v>
      </c>
      <c r="AB39" s="235">
        <f>X39+1044</f>
        <v>959.72</v>
      </c>
    </row>
    <row r="40" spans="1:28" ht="15" customHeight="1">
      <c r="A40" s="958"/>
      <c r="B40" s="951"/>
      <c r="C40" s="599" t="s">
        <v>80</v>
      </c>
      <c r="D40" s="237" t="s">
        <v>466</v>
      </c>
      <c r="E40" s="238">
        <v>1215</v>
      </c>
      <c r="F40" s="239"/>
      <c r="G40" s="238"/>
      <c r="H40" s="217" t="s">
        <v>119</v>
      </c>
      <c r="I40" s="217">
        <v>130</v>
      </c>
      <c r="J40" s="217">
        <f t="shared" si="9"/>
        <v>820</v>
      </c>
      <c r="K40" s="234">
        <f t="shared" si="10"/>
        <v>1110</v>
      </c>
      <c r="L40" s="217">
        <f>I40+20</f>
        <v>150</v>
      </c>
      <c r="M40" s="217">
        <f>L40+870</f>
        <v>1020</v>
      </c>
      <c r="N40" s="217">
        <f>CEILING((M40*1.35 ),5)</f>
        <v>1380</v>
      </c>
      <c r="R40" s="239">
        <v>1110</v>
      </c>
      <c r="T40" s="217" t="s">
        <v>80</v>
      </c>
      <c r="U40" s="217">
        <v>-73</v>
      </c>
      <c r="V40" s="101">
        <v>12</v>
      </c>
      <c r="W40" s="235">
        <f t="shared" ref="W40:W57" si="11">V40*1.31</f>
        <v>15.72</v>
      </c>
      <c r="X40" s="235">
        <f t="shared" ref="X40:X57" si="12">W40+U40</f>
        <v>-57.28</v>
      </c>
      <c r="Y40" s="217">
        <v>1272</v>
      </c>
      <c r="Z40" s="235">
        <f t="shared" ref="Z40:Z57" si="13">Y40+X40</f>
        <v>1214.72</v>
      </c>
      <c r="AB40" s="235">
        <f>X40+1044</f>
        <v>986.72</v>
      </c>
    </row>
    <row r="41" spans="1:28" ht="15" customHeight="1">
      <c r="A41" s="958"/>
      <c r="B41" s="951"/>
      <c r="C41" s="599" t="s">
        <v>118</v>
      </c>
      <c r="D41" s="237" t="s">
        <v>467</v>
      </c>
      <c r="E41" s="238">
        <v>1300</v>
      </c>
      <c r="F41" s="239"/>
      <c r="G41" s="238"/>
      <c r="H41" s="217" t="s">
        <v>117</v>
      </c>
      <c r="I41" s="217">
        <v>210</v>
      </c>
      <c r="J41" s="217">
        <f t="shared" si="9"/>
        <v>900</v>
      </c>
      <c r="K41" s="234">
        <f t="shared" si="10"/>
        <v>1215</v>
      </c>
      <c r="L41" s="217">
        <f>I41+20</f>
        <v>230</v>
      </c>
      <c r="M41" s="217">
        <f t="shared" ref="M41:M51" si="14">L41+870</f>
        <v>1100</v>
      </c>
      <c r="N41" s="217">
        <f>CEILING((M41*1.35 ),5)</f>
        <v>1485</v>
      </c>
      <c r="R41" s="239">
        <v>1215</v>
      </c>
      <c r="S41" s="239">
        <v>1550</v>
      </c>
      <c r="T41" s="217" t="s">
        <v>118</v>
      </c>
      <c r="U41" s="217">
        <v>-1</v>
      </c>
      <c r="V41" s="101">
        <v>17</v>
      </c>
      <c r="W41" s="235">
        <f t="shared" si="11"/>
        <v>22.27</v>
      </c>
      <c r="X41" s="235">
        <f t="shared" si="12"/>
        <v>21.27</v>
      </c>
      <c r="Y41" s="217">
        <v>1272</v>
      </c>
      <c r="Z41" s="235">
        <f t="shared" si="13"/>
        <v>1293.27</v>
      </c>
      <c r="AB41" s="235">
        <f>X41+1044</f>
        <v>1065.27</v>
      </c>
    </row>
    <row r="42" spans="1:28" ht="15" customHeight="1">
      <c r="A42" s="958"/>
      <c r="B42" s="951"/>
      <c r="C42" s="599" t="s">
        <v>119</v>
      </c>
      <c r="D42" s="237" t="s">
        <v>468</v>
      </c>
      <c r="E42" s="238">
        <v>1380</v>
      </c>
      <c r="F42" s="239"/>
      <c r="G42" s="238"/>
      <c r="H42" s="217" t="s">
        <v>79</v>
      </c>
      <c r="I42" s="217">
        <v>300</v>
      </c>
      <c r="J42" s="217">
        <f t="shared" si="9"/>
        <v>990</v>
      </c>
      <c r="K42" s="234">
        <f t="shared" si="10"/>
        <v>1340</v>
      </c>
      <c r="L42" s="217">
        <f>I42+20</f>
        <v>320</v>
      </c>
      <c r="M42" s="217">
        <f t="shared" si="14"/>
        <v>1190</v>
      </c>
      <c r="N42" s="234">
        <f>CEILING((M42*1.35 ),5)</f>
        <v>1610</v>
      </c>
      <c r="R42" s="239">
        <v>1340</v>
      </c>
      <c r="S42" s="239">
        <v>1610</v>
      </c>
      <c r="T42" s="217" t="s">
        <v>119</v>
      </c>
      <c r="U42" s="217">
        <v>85</v>
      </c>
      <c r="V42" s="101">
        <v>17</v>
      </c>
      <c r="W42" s="235">
        <f t="shared" si="11"/>
        <v>22.27</v>
      </c>
      <c r="X42" s="235">
        <f t="shared" si="12"/>
        <v>107.27</v>
      </c>
      <c r="Y42" s="217">
        <v>1272</v>
      </c>
      <c r="Z42" s="235">
        <f t="shared" si="13"/>
        <v>1379.27</v>
      </c>
    </row>
    <row r="43" spans="1:28" ht="15" customHeight="1">
      <c r="A43" s="958"/>
      <c r="B43" s="951"/>
      <c r="C43" s="257" t="s">
        <v>117</v>
      </c>
      <c r="D43" s="237" t="s">
        <v>469</v>
      </c>
      <c r="E43" s="238">
        <v>1500</v>
      </c>
      <c r="F43" s="240" t="s">
        <v>537</v>
      </c>
      <c r="G43" s="241">
        <v>1550</v>
      </c>
      <c r="H43" s="217" t="s">
        <v>81</v>
      </c>
      <c r="I43" s="217">
        <v>410</v>
      </c>
      <c r="J43" s="217">
        <f t="shared" si="9"/>
        <v>1100</v>
      </c>
      <c r="K43" s="234">
        <f t="shared" si="10"/>
        <v>1485</v>
      </c>
      <c r="L43" s="217">
        <f t="shared" ref="L43:L51" si="15">I43+20</f>
        <v>430</v>
      </c>
      <c r="M43" s="217">
        <f t="shared" si="14"/>
        <v>1300</v>
      </c>
      <c r="N43" s="234">
        <f t="shared" ref="N43:N51" si="16">CEILING((M43*1.35 ),5)</f>
        <v>1755</v>
      </c>
      <c r="R43" s="239">
        <v>1485</v>
      </c>
      <c r="S43" s="239">
        <v>1755</v>
      </c>
      <c r="T43" s="217" t="s">
        <v>117</v>
      </c>
      <c r="U43" s="217">
        <v>185</v>
      </c>
      <c r="V43" s="101">
        <v>29</v>
      </c>
      <c r="W43" s="235">
        <f t="shared" si="11"/>
        <v>37.99</v>
      </c>
      <c r="X43" s="235">
        <f t="shared" si="12"/>
        <v>222.99</v>
      </c>
      <c r="Y43" s="217">
        <v>1272</v>
      </c>
      <c r="Z43" s="235">
        <f t="shared" si="13"/>
        <v>1494.99</v>
      </c>
      <c r="AA43" s="217">
        <v>1550</v>
      </c>
    </row>
    <row r="44" spans="1:28" ht="15" customHeight="1">
      <c r="A44" s="958"/>
      <c r="B44" s="951"/>
      <c r="C44" s="257" t="s">
        <v>79</v>
      </c>
      <c r="D44" s="237" t="s">
        <v>470</v>
      </c>
      <c r="E44" s="238">
        <v>1610</v>
      </c>
      <c r="F44" s="239" t="s">
        <v>471</v>
      </c>
      <c r="G44" s="238">
        <v>1730</v>
      </c>
      <c r="H44" s="217" t="s">
        <v>70</v>
      </c>
      <c r="I44" s="217">
        <v>525</v>
      </c>
      <c r="J44" s="217">
        <f t="shared" si="9"/>
        <v>1215</v>
      </c>
      <c r="K44" s="234">
        <f t="shared" si="10"/>
        <v>1645</v>
      </c>
      <c r="L44" s="217">
        <f t="shared" si="15"/>
        <v>545</v>
      </c>
      <c r="M44" s="217">
        <f t="shared" si="14"/>
        <v>1415</v>
      </c>
      <c r="N44" s="234">
        <f t="shared" si="16"/>
        <v>1915</v>
      </c>
      <c r="R44" s="239">
        <v>1645</v>
      </c>
      <c r="S44" s="239">
        <v>1915</v>
      </c>
      <c r="T44" s="217" t="s">
        <v>79</v>
      </c>
      <c r="U44" s="217">
        <v>301</v>
      </c>
      <c r="V44" s="101">
        <v>29</v>
      </c>
      <c r="W44" s="235">
        <f t="shared" si="11"/>
        <v>37.99</v>
      </c>
      <c r="X44" s="235">
        <f t="shared" si="12"/>
        <v>338.99</v>
      </c>
      <c r="Y44" s="217">
        <v>1272</v>
      </c>
      <c r="Z44" s="235">
        <f t="shared" si="13"/>
        <v>1610.99</v>
      </c>
      <c r="AA44" s="235">
        <f t="shared" ref="AA44:AA57" si="17">Z44+120</f>
        <v>1730.99</v>
      </c>
    </row>
    <row r="45" spans="1:28" ht="15" customHeight="1">
      <c r="A45" s="958"/>
      <c r="B45" s="951"/>
      <c r="C45" s="257" t="s">
        <v>81</v>
      </c>
      <c r="D45" s="237" t="s">
        <v>472</v>
      </c>
      <c r="E45" s="238">
        <v>1765</v>
      </c>
      <c r="F45" s="239" t="s">
        <v>473</v>
      </c>
      <c r="G45" s="238">
        <v>1880</v>
      </c>
      <c r="H45" s="217" t="s">
        <v>75</v>
      </c>
      <c r="I45" s="217">
        <v>660</v>
      </c>
      <c r="J45" s="217">
        <f t="shared" si="9"/>
        <v>1350</v>
      </c>
      <c r="K45" s="234">
        <f t="shared" si="10"/>
        <v>1825</v>
      </c>
      <c r="L45" s="217">
        <f t="shared" si="15"/>
        <v>680</v>
      </c>
      <c r="M45" s="217">
        <f t="shared" si="14"/>
        <v>1550</v>
      </c>
      <c r="N45" s="234">
        <f t="shared" si="16"/>
        <v>2095</v>
      </c>
      <c r="R45" s="239">
        <v>1825</v>
      </c>
      <c r="S45" s="239">
        <v>2095</v>
      </c>
      <c r="T45" s="217" t="s">
        <v>81</v>
      </c>
      <c r="U45" s="217">
        <v>435</v>
      </c>
      <c r="V45" s="101">
        <v>41</v>
      </c>
      <c r="W45" s="235">
        <f t="shared" si="11"/>
        <v>53.71</v>
      </c>
      <c r="X45" s="235">
        <f t="shared" si="12"/>
        <v>488.71</v>
      </c>
      <c r="Y45" s="217">
        <v>1272</v>
      </c>
      <c r="Z45" s="235">
        <f t="shared" si="13"/>
        <v>1760.71</v>
      </c>
      <c r="AA45" s="235">
        <f t="shared" si="17"/>
        <v>1880.71</v>
      </c>
    </row>
    <row r="46" spans="1:28" ht="15" customHeight="1">
      <c r="A46" s="958"/>
      <c r="B46" s="951"/>
      <c r="C46" s="257" t="s">
        <v>70</v>
      </c>
      <c r="D46" s="237" t="s">
        <v>474</v>
      </c>
      <c r="E46" s="238">
        <v>1915</v>
      </c>
      <c r="F46" s="239" t="s">
        <v>475</v>
      </c>
      <c r="G46" s="238">
        <v>2035</v>
      </c>
      <c r="H46" s="217" t="s">
        <v>76</v>
      </c>
      <c r="I46" s="217">
        <v>790</v>
      </c>
      <c r="J46" s="217">
        <f t="shared" si="9"/>
        <v>1480</v>
      </c>
      <c r="K46" s="234">
        <f t="shared" si="10"/>
        <v>2000</v>
      </c>
      <c r="L46" s="217">
        <f t="shared" si="15"/>
        <v>810</v>
      </c>
      <c r="M46" s="217">
        <f t="shared" si="14"/>
        <v>1680</v>
      </c>
      <c r="N46" s="234">
        <f t="shared" si="16"/>
        <v>2270</v>
      </c>
      <c r="R46" s="239">
        <v>2000</v>
      </c>
      <c r="S46" s="239">
        <v>2270</v>
      </c>
      <c r="T46" s="217" t="s">
        <v>70</v>
      </c>
      <c r="U46" s="217">
        <v>589</v>
      </c>
      <c r="V46" s="101">
        <v>41</v>
      </c>
      <c r="W46" s="235">
        <f t="shared" si="11"/>
        <v>53.71</v>
      </c>
      <c r="X46" s="235">
        <f t="shared" si="12"/>
        <v>642.71</v>
      </c>
      <c r="Y46" s="217">
        <v>1272</v>
      </c>
      <c r="Z46" s="235">
        <f t="shared" si="13"/>
        <v>1914.71</v>
      </c>
      <c r="AA46" s="235">
        <f t="shared" si="17"/>
        <v>2034.71</v>
      </c>
    </row>
    <row r="47" spans="1:28" ht="15" customHeight="1">
      <c r="A47" s="958"/>
      <c r="B47" s="951"/>
      <c r="C47" s="257" t="s">
        <v>75</v>
      </c>
      <c r="D47" s="237" t="s">
        <v>476</v>
      </c>
      <c r="E47" s="238">
        <v>2100</v>
      </c>
      <c r="F47" s="239" t="s">
        <v>477</v>
      </c>
      <c r="G47" s="238">
        <v>2210</v>
      </c>
      <c r="H47" s="217" t="s">
        <v>71</v>
      </c>
      <c r="I47" s="217">
        <v>950</v>
      </c>
      <c r="J47" s="217">
        <f t="shared" si="9"/>
        <v>1640</v>
      </c>
      <c r="K47" s="234">
        <f t="shared" si="10"/>
        <v>2215</v>
      </c>
      <c r="L47" s="217">
        <f t="shared" si="15"/>
        <v>970</v>
      </c>
      <c r="M47" s="217">
        <f t="shared" si="14"/>
        <v>1840</v>
      </c>
      <c r="N47" s="234">
        <f t="shared" si="16"/>
        <v>2485</v>
      </c>
      <c r="R47" s="239">
        <v>2215</v>
      </c>
      <c r="S47" s="239">
        <v>2485</v>
      </c>
      <c r="T47" s="217" t="s">
        <v>75</v>
      </c>
      <c r="U47" s="217">
        <v>761</v>
      </c>
      <c r="V47" s="101">
        <v>41</v>
      </c>
      <c r="W47" s="235">
        <f t="shared" si="11"/>
        <v>53.71</v>
      </c>
      <c r="X47" s="235">
        <f t="shared" si="12"/>
        <v>814.71</v>
      </c>
      <c r="Y47" s="217">
        <v>1272</v>
      </c>
      <c r="Z47" s="235">
        <f t="shared" si="13"/>
        <v>2086.71</v>
      </c>
      <c r="AA47" s="235">
        <f t="shared" si="17"/>
        <v>2206.71</v>
      </c>
    </row>
    <row r="48" spans="1:28" ht="15" customHeight="1">
      <c r="A48" s="958"/>
      <c r="B48" s="951"/>
      <c r="C48" s="257" t="s">
        <v>76</v>
      </c>
      <c r="D48" s="237" t="s">
        <v>478</v>
      </c>
      <c r="E48" s="238">
        <v>2265</v>
      </c>
      <c r="F48" s="239" t="s">
        <v>479</v>
      </c>
      <c r="G48" s="238">
        <v>2400</v>
      </c>
      <c r="H48" s="217" t="s">
        <v>72</v>
      </c>
      <c r="I48" s="217">
        <v>1150</v>
      </c>
      <c r="J48" s="217">
        <f t="shared" si="9"/>
        <v>1840</v>
      </c>
      <c r="K48" s="234">
        <f t="shared" si="10"/>
        <v>2485</v>
      </c>
      <c r="L48" s="217">
        <f t="shared" si="15"/>
        <v>1170</v>
      </c>
      <c r="M48" s="217">
        <f t="shared" si="14"/>
        <v>2040</v>
      </c>
      <c r="N48" s="234">
        <f t="shared" si="16"/>
        <v>2755</v>
      </c>
      <c r="R48" s="239">
        <v>2485</v>
      </c>
      <c r="S48" s="239">
        <v>2755</v>
      </c>
      <c r="T48" s="217" t="s">
        <v>76</v>
      </c>
      <c r="U48" s="217">
        <v>936</v>
      </c>
      <c r="V48" s="101">
        <v>41</v>
      </c>
      <c r="W48" s="235">
        <f t="shared" si="11"/>
        <v>53.71</v>
      </c>
      <c r="X48" s="235">
        <f t="shared" si="12"/>
        <v>989.71</v>
      </c>
      <c r="Y48" s="217">
        <v>1272</v>
      </c>
      <c r="Z48" s="235">
        <f t="shared" si="13"/>
        <v>2261.71</v>
      </c>
      <c r="AA48" s="235">
        <f t="shared" si="17"/>
        <v>2381.71</v>
      </c>
    </row>
    <row r="49" spans="1:28" ht="15" customHeight="1">
      <c r="A49" s="958"/>
      <c r="B49" s="951"/>
      <c r="C49" s="257" t="s">
        <v>71</v>
      </c>
      <c r="D49" s="237" t="s">
        <v>480</v>
      </c>
      <c r="E49" s="238">
        <v>2465</v>
      </c>
      <c r="F49" s="239" t="s">
        <v>481</v>
      </c>
      <c r="G49" s="238">
        <v>2600</v>
      </c>
      <c r="H49" s="217" t="s">
        <v>77</v>
      </c>
      <c r="I49" s="217">
        <v>1325</v>
      </c>
      <c r="J49" s="217">
        <f t="shared" si="9"/>
        <v>2015</v>
      </c>
      <c r="K49" s="234">
        <f t="shared" si="10"/>
        <v>2725</v>
      </c>
      <c r="L49" s="217">
        <f t="shared" si="15"/>
        <v>1345</v>
      </c>
      <c r="M49" s="217">
        <f t="shared" si="14"/>
        <v>2215</v>
      </c>
      <c r="N49" s="234">
        <f t="shared" si="16"/>
        <v>2995</v>
      </c>
      <c r="R49" s="239">
        <v>2725</v>
      </c>
      <c r="S49" s="239">
        <v>2995</v>
      </c>
      <c r="T49" s="217" t="s">
        <v>71</v>
      </c>
      <c r="U49" s="217">
        <v>1136</v>
      </c>
      <c r="V49" s="101">
        <v>41</v>
      </c>
      <c r="W49" s="235">
        <f t="shared" si="11"/>
        <v>53.71</v>
      </c>
      <c r="X49" s="235">
        <f t="shared" si="12"/>
        <v>1189.71</v>
      </c>
      <c r="Y49" s="217">
        <v>1272</v>
      </c>
      <c r="Z49" s="235">
        <f t="shared" si="13"/>
        <v>2461.71</v>
      </c>
      <c r="AA49" s="235">
        <f t="shared" si="17"/>
        <v>2581.71</v>
      </c>
    </row>
    <row r="50" spans="1:28" ht="15" customHeight="1">
      <c r="A50" s="958"/>
      <c r="B50" s="951"/>
      <c r="C50" s="257" t="s">
        <v>72</v>
      </c>
      <c r="D50" s="236" t="s">
        <v>482</v>
      </c>
      <c r="E50" s="238">
        <v>2700</v>
      </c>
      <c r="F50" s="239" t="s">
        <v>483</v>
      </c>
      <c r="G50" s="238">
        <v>2810</v>
      </c>
      <c r="H50" s="217" t="s">
        <v>74</v>
      </c>
      <c r="I50" s="217">
        <v>1625</v>
      </c>
      <c r="J50" s="217">
        <f t="shared" si="9"/>
        <v>2315</v>
      </c>
      <c r="K50" s="234">
        <f t="shared" si="10"/>
        <v>3130</v>
      </c>
      <c r="L50" s="217">
        <f t="shared" si="15"/>
        <v>1645</v>
      </c>
      <c r="M50" s="217">
        <f t="shared" si="14"/>
        <v>2515</v>
      </c>
      <c r="N50" s="234">
        <f t="shared" si="16"/>
        <v>3400</v>
      </c>
      <c r="R50" s="239">
        <v>3130</v>
      </c>
      <c r="S50" s="239">
        <v>3400</v>
      </c>
      <c r="T50" s="217" t="s">
        <v>72</v>
      </c>
      <c r="U50" s="217">
        <v>1365</v>
      </c>
      <c r="V50" s="101">
        <v>41</v>
      </c>
      <c r="W50" s="235">
        <f t="shared" si="11"/>
        <v>53.71</v>
      </c>
      <c r="X50" s="235">
        <f t="shared" si="12"/>
        <v>1418.71</v>
      </c>
      <c r="Y50" s="217">
        <v>1272</v>
      </c>
      <c r="Z50" s="235">
        <f t="shared" si="13"/>
        <v>2690.71</v>
      </c>
      <c r="AA50" s="235">
        <f t="shared" si="17"/>
        <v>2810.71</v>
      </c>
    </row>
    <row r="51" spans="1:28" ht="15" customHeight="1">
      <c r="A51" s="958"/>
      <c r="B51" s="951"/>
      <c r="C51" s="257" t="s">
        <v>77</v>
      </c>
      <c r="D51" s="236" t="s">
        <v>484</v>
      </c>
      <c r="E51" s="238">
        <v>3000</v>
      </c>
      <c r="F51" s="239" t="s">
        <v>485</v>
      </c>
      <c r="G51" s="238">
        <v>3100</v>
      </c>
      <c r="H51" s="217" t="s">
        <v>78</v>
      </c>
      <c r="I51" s="217">
        <v>1975</v>
      </c>
      <c r="J51" s="217">
        <f t="shared" si="9"/>
        <v>2665</v>
      </c>
      <c r="K51" s="234">
        <f t="shared" si="10"/>
        <v>3600</v>
      </c>
      <c r="L51" s="217">
        <f t="shared" si="15"/>
        <v>1995</v>
      </c>
      <c r="M51" s="217">
        <f t="shared" si="14"/>
        <v>2865</v>
      </c>
      <c r="N51" s="234">
        <f t="shared" si="16"/>
        <v>3870</v>
      </c>
      <c r="R51" s="239">
        <v>3600</v>
      </c>
      <c r="S51" s="239">
        <v>3870</v>
      </c>
      <c r="T51" s="217" t="s">
        <v>77</v>
      </c>
      <c r="U51" s="217">
        <v>1625</v>
      </c>
      <c r="V51" s="101">
        <v>58</v>
      </c>
      <c r="W51" s="235">
        <f t="shared" si="11"/>
        <v>75.98</v>
      </c>
      <c r="X51" s="235">
        <f t="shared" si="12"/>
        <v>1700.98</v>
      </c>
      <c r="Y51" s="217">
        <v>1272</v>
      </c>
      <c r="Z51" s="235">
        <f t="shared" si="13"/>
        <v>2972.98</v>
      </c>
      <c r="AA51" s="235">
        <f t="shared" si="17"/>
        <v>3092.98</v>
      </c>
    </row>
    <row r="52" spans="1:28" ht="15.75" customHeight="1" thickBot="1">
      <c r="A52" s="958"/>
      <c r="B52" s="951"/>
      <c r="C52" s="257" t="s">
        <v>74</v>
      </c>
      <c r="D52" s="236" t="s">
        <v>486</v>
      </c>
      <c r="E52" s="238">
        <v>3350</v>
      </c>
      <c r="F52" s="239" t="s">
        <v>487</v>
      </c>
      <c r="G52" s="238">
        <v>3460</v>
      </c>
      <c r="K52" s="234"/>
      <c r="N52" s="234"/>
      <c r="R52" s="242"/>
      <c r="S52" s="243"/>
      <c r="T52" s="217" t="s">
        <v>74</v>
      </c>
      <c r="U52" s="217">
        <v>1992</v>
      </c>
      <c r="V52" s="101">
        <v>58</v>
      </c>
      <c r="W52" s="235">
        <f t="shared" si="11"/>
        <v>75.98</v>
      </c>
      <c r="X52" s="235">
        <f t="shared" si="12"/>
        <v>2067.98</v>
      </c>
      <c r="Y52" s="217">
        <v>1272</v>
      </c>
      <c r="Z52" s="235">
        <f t="shared" si="13"/>
        <v>3339.98</v>
      </c>
      <c r="AA52" s="235">
        <f t="shared" si="17"/>
        <v>3459.98</v>
      </c>
    </row>
    <row r="53" spans="1:28" ht="15" customHeight="1">
      <c r="A53" s="958"/>
      <c r="B53" s="951"/>
      <c r="C53" s="257" t="s">
        <v>78</v>
      </c>
      <c r="D53" s="236" t="s">
        <v>488</v>
      </c>
      <c r="E53" s="238">
        <v>3800</v>
      </c>
      <c r="F53" s="239" t="s">
        <v>489</v>
      </c>
      <c r="G53" s="238">
        <v>3910</v>
      </c>
      <c r="H53" s="217" t="s">
        <v>175</v>
      </c>
      <c r="I53" s="217">
        <v>1800</v>
      </c>
      <c r="J53" s="217">
        <f>I53+4000</f>
        <v>5800</v>
      </c>
      <c r="K53" s="234">
        <f>CEILING((J53*1.35 ),5)</f>
        <v>7830</v>
      </c>
      <c r="L53" s="217">
        <f>I53+100</f>
        <v>1900</v>
      </c>
      <c r="M53" s="217">
        <f>L53+4960</f>
        <v>6860</v>
      </c>
      <c r="N53" s="234">
        <f>CEILING((M53*1.35 ),5)</f>
        <v>9265</v>
      </c>
      <c r="R53" s="252">
        <v>7830</v>
      </c>
      <c r="S53" s="233">
        <v>9265</v>
      </c>
      <c r="T53" s="217" t="s">
        <v>78</v>
      </c>
      <c r="U53" s="217">
        <v>2422</v>
      </c>
      <c r="V53" s="101">
        <v>70</v>
      </c>
      <c r="W53" s="235">
        <f t="shared" si="11"/>
        <v>91.7</v>
      </c>
      <c r="X53" s="235">
        <f t="shared" si="12"/>
        <v>2513.6999999999998</v>
      </c>
      <c r="Y53" s="217">
        <v>1272</v>
      </c>
      <c r="Z53" s="235">
        <f t="shared" si="13"/>
        <v>3785.7</v>
      </c>
      <c r="AA53" s="235">
        <f t="shared" si="17"/>
        <v>3905.7</v>
      </c>
    </row>
    <row r="54" spans="1:28" ht="15" customHeight="1">
      <c r="A54" s="958"/>
      <c r="B54" s="952"/>
      <c r="C54" s="257"/>
      <c r="D54" s="236"/>
      <c r="E54" s="238"/>
      <c r="F54" s="239"/>
      <c r="G54" s="238"/>
      <c r="H54" s="217" t="s">
        <v>176</v>
      </c>
      <c r="I54" s="217">
        <v>2900</v>
      </c>
      <c r="J54" s="217">
        <f>I54+4000</f>
        <v>6900</v>
      </c>
      <c r="K54" s="234">
        <f>CEILING((J54*1.35 ),5)</f>
        <v>9315</v>
      </c>
      <c r="L54" s="217">
        <f>I54+100</f>
        <v>3000</v>
      </c>
      <c r="M54" s="217">
        <f>L54+4960</f>
        <v>7960</v>
      </c>
      <c r="N54" s="234">
        <f>CEILING((M54*1.35 ),5)</f>
        <v>10750</v>
      </c>
      <c r="R54" s="242">
        <v>9315</v>
      </c>
      <c r="S54" s="239">
        <v>10750</v>
      </c>
      <c r="T54" s="244" t="s">
        <v>175</v>
      </c>
      <c r="U54" s="244">
        <v>2990</v>
      </c>
      <c r="V54" s="245">
        <v>58</v>
      </c>
      <c r="W54" s="246">
        <f t="shared" si="11"/>
        <v>75.98</v>
      </c>
      <c r="X54" s="246">
        <f t="shared" si="12"/>
        <v>3065.98</v>
      </c>
      <c r="Y54" s="244">
        <v>5222</v>
      </c>
      <c r="Z54" s="246">
        <f t="shared" si="13"/>
        <v>8287.98</v>
      </c>
      <c r="AA54" s="235">
        <f t="shared" si="17"/>
        <v>8407.98</v>
      </c>
      <c r="AB54" s="235">
        <f>X54+4352</f>
        <v>7417.98</v>
      </c>
    </row>
    <row r="55" spans="1:28" ht="15" customHeight="1">
      <c r="A55" s="958"/>
      <c r="B55" s="951" t="s">
        <v>250</v>
      </c>
      <c r="C55" s="259" t="s">
        <v>175</v>
      </c>
      <c r="D55" s="248" t="s">
        <v>490</v>
      </c>
      <c r="E55" s="249">
        <v>8300</v>
      </c>
      <c r="F55" s="250" t="s">
        <v>491</v>
      </c>
      <c r="G55" s="251">
        <v>8420</v>
      </c>
      <c r="H55" s="217" t="s">
        <v>177</v>
      </c>
      <c r="I55" s="217">
        <v>3600</v>
      </c>
      <c r="J55" s="217">
        <f>I55+4000</f>
        <v>7600</v>
      </c>
      <c r="K55" s="234">
        <f>CEILING((J55*1.35 ),5)</f>
        <v>10260</v>
      </c>
      <c r="L55" s="217">
        <f>I55+100</f>
        <v>3700</v>
      </c>
      <c r="M55" s="217">
        <f>L55+4960</f>
        <v>8660</v>
      </c>
      <c r="N55" s="234">
        <f>CEILING((M55*1.35 ),5)</f>
        <v>11695</v>
      </c>
      <c r="R55" s="242">
        <v>10260</v>
      </c>
      <c r="S55" s="239">
        <v>11695</v>
      </c>
      <c r="T55" s="244" t="s">
        <v>176</v>
      </c>
      <c r="U55" s="244">
        <v>3696</v>
      </c>
      <c r="V55" s="245">
        <v>116</v>
      </c>
      <c r="W55" s="246">
        <f t="shared" si="11"/>
        <v>151.96</v>
      </c>
      <c r="X55" s="246">
        <f t="shared" si="12"/>
        <v>3847.96</v>
      </c>
      <c r="Y55" s="244">
        <v>5222</v>
      </c>
      <c r="Z55" s="246">
        <f t="shared" si="13"/>
        <v>9069.9599999999991</v>
      </c>
      <c r="AA55" s="235">
        <f t="shared" si="17"/>
        <v>9189.9599999999991</v>
      </c>
    </row>
    <row r="56" spans="1:28" ht="15" customHeight="1">
      <c r="A56" s="958"/>
      <c r="B56" s="951"/>
      <c r="C56" s="260" t="s">
        <v>176</v>
      </c>
      <c r="D56" s="253" t="s">
        <v>492</v>
      </c>
      <c r="E56" s="254">
        <v>9100</v>
      </c>
      <c r="F56" s="239" t="s">
        <v>493</v>
      </c>
      <c r="G56" s="238">
        <v>9200</v>
      </c>
      <c r="H56" s="217" t="s">
        <v>178</v>
      </c>
      <c r="I56" s="217">
        <v>4400</v>
      </c>
      <c r="J56" s="217">
        <f>I56+4000</f>
        <v>8400</v>
      </c>
      <c r="K56" s="234">
        <f>CEILING((J56*1.35 ),5)</f>
        <v>11340</v>
      </c>
      <c r="L56" s="217">
        <f>I56+100</f>
        <v>4500</v>
      </c>
      <c r="M56" s="217">
        <f>L56+4960</f>
        <v>9460</v>
      </c>
      <c r="N56" s="234">
        <f>CEILING((M56*1.35 ),5)</f>
        <v>12775</v>
      </c>
      <c r="R56" s="242">
        <v>11340</v>
      </c>
      <c r="S56" s="239">
        <v>12775</v>
      </c>
      <c r="T56" s="244" t="s">
        <v>177</v>
      </c>
      <c r="U56" s="244">
        <v>4545</v>
      </c>
      <c r="V56" s="245">
        <v>116</v>
      </c>
      <c r="W56" s="246">
        <f t="shared" si="11"/>
        <v>151.96</v>
      </c>
      <c r="X56" s="246">
        <f t="shared" si="12"/>
        <v>4696.96</v>
      </c>
      <c r="Y56" s="244">
        <v>5222</v>
      </c>
      <c r="Z56" s="246">
        <f t="shared" si="13"/>
        <v>9918.9599999999991</v>
      </c>
      <c r="AA56" s="235">
        <f t="shared" si="17"/>
        <v>10038.959999999999</v>
      </c>
    </row>
    <row r="57" spans="1:28" ht="15" customHeight="1">
      <c r="A57" s="958"/>
      <c r="B57" s="951"/>
      <c r="C57" s="260" t="s">
        <v>177</v>
      </c>
      <c r="D57" s="253" t="s">
        <v>494</v>
      </c>
      <c r="E57" s="254">
        <v>9950</v>
      </c>
      <c r="F57" s="239" t="s">
        <v>495</v>
      </c>
      <c r="G57" s="238">
        <v>10050</v>
      </c>
      <c r="T57" s="244" t="s">
        <v>178</v>
      </c>
      <c r="U57" s="244">
        <v>5560</v>
      </c>
      <c r="V57" s="245">
        <v>116</v>
      </c>
      <c r="W57" s="246">
        <f t="shared" si="11"/>
        <v>151.96</v>
      </c>
      <c r="X57" s="246">
        <f t="shared" si="12"/>
        <v>5711.96</v>
      </c>
      <c r="Y57" s="244">
        <v>5222</v>
      </c>
      <c r="Z57" s="246">
        <f t="shared" si="13"/>
        <v>10933.96</v>
      </c>
      <c r="AA57" s="235">
        <f t="shared" si="17"/>
        <v>11053.96</v>
      </c>
    </row>
    <row r="58" spans="1:28" ht="15" customHeight="1">
      <c r="A58" s="958"/>
      <c r="B58" s="951"/>
      <c r="C58" s="260" t="s">
        <v>178</v>
      </c>
      <c r="D58" s="253" t="s">
        <v>496</v>
      </c>
      <c r="E58" s="254">
        <v>11000</v>
      </c>
      <c r="F58" s="239" t="s">
        <v>497</v>
      </c>
      <c r="G58" s="238">
        <v>11120</v>
      </c>
      <c r="I58" s="217" t="s">
        <v>538</v>
      </c>
    </row>
    <row r="59" spans="1:28" ht="15" customHeight="1" thickBot="1">
      <c r="A59" s="959"/>
      <c r="B59" s="953"/>
      <c r="C59" s="261"/>
      <c r="D59" s="255"/>
      <c r="E59" s="256"/>
      <c r="F59" s="243"/>
      <c r="G59" s="243"/>
      <c r="I59" s="217" t="s">
        <v>446</v>
      </c>
    </row>
    <row r="60" spans="1:28" ht="12" hidden="1" customHeight="1">
      <c r="A60" s="262"/>
      <c r="B60" s="224"/>
      <c r="C60" s="259"/>
      <c r="D60" s="259"/>
      <c r="E60" s="259"/>
      <c r="F60" s="259"/>
      <c r="G60" s="259"/>
    </row>
    <row r="61" spans="1:28" ht="12" hidden="1" customHeight="1">
      <c r="A61" s="263" t="s">
        <v>532</v>
      </c>
      <c r="B61" s="224"/>
      <c r="C61" s="259"/>
      <c r="D61" s="259"/>
      <c r="E61" s="259"/>
      <c r="F61" s="259"/>
      <c r="G61" s="259"/>
      <c r="I61" s="217" t="s">
        <v>445</v>
      </c>
    </row>
    <row r="62" spans="1:28" hidden="1">
      <c r="A62" s="262"/>
      <c r="B62" s="224"/>
      <c r="C62" s="259"/>
      <c r="D62" s="259"/>
      <c r="E62" s="259"/>
      <c r="F62" s="259"/>
      <c r="G62" s="259"/>
    </row>
    <row r="63" spans="1:28" hidden="1">
      <c r="A63" s="262"/>
      <c r="B63" s="224"/>
      <c r="C63" s="259"/>
      <c r="D63" s="259"/>
      <c r="E63" s="259"/>
      <c r="F63" s="259"/>
      <c r="G63" s="259"/>
      <c r="L63" s="218"/>
    </row>
    <row r="64" spans="1:28" hidden="1">
      <c r="A64" s="262"/>
      <c r="B64" s="224"/>
      <c r="C64" s="259"/>
      <c r="D64" s="259"/>
      <c r="E64" s="259"/>
      <c r="F64" s="259"/>
      <c r="G64" s="259"/>
      <c r="L64" s="218"/>
    </row>
    <row r="65" spans="1:20" hidden="1">
      <c r="A65" s="264"/>
      <c r="B65" s="265"/>
      <c r="C65" s="266"/>
      <c r="D65" s="942" t="s">
        <v>191</v>
      </c>
      <c r="E65" s="943"/>
      <c r="F65" s="944" t="s">
        <v>192</v>
      </c>
      <c r="G65" s="945"/>
      <c r="L65" s="218"/>
    </row>
    <row r="66" spans="1:20" hidden="1">
      <c r="A66" s="267"/>
      <c r="B66" s="265"/>
      <c r="C66" s="268"/>
      <c r="D66" s="875" t="s">
        <v>254</v>
      </c>
      <c r="E66" s="949"/>
      <c r="F66" s="851" t="s">
        <v>252</v>
      </c>
      <c r="G66" s="939"/>
      <c r="L66" s="218"/>
    </row>
    <row r="67" spans="1:20" ht="12.75" hidden="1" customHeight="1" thickBot="1">
      <c r="A67" s="267"/>
      <c r="B67" s="265"/>
      <c r="C67" s="268"/>
      <c r="D67" s="853" t="s">
        <v>255</v>
      </c>
      <c r="E67" s="940"/>
      <c r="F67" s="857" t="s">
        <v>253</v>
      </c>
      <c r="G67" s="941"/>
      <c r="L67" s="218"/>
    </row>
    <row r="68" spans="1:20" ht="12" hidden="1" customHeight="1">
      <c r="A68" s="269"/>
      <c r="B68" s="268"/>
      <c r="C68" s="268"/>
      <c r="D68" s="270" t="s">
        <v>240</v>
      </c>
      <c r="E68" s="271" t="s">
        <v>239</v>
      </c>
      <c r="F68" s="272" t="s">
        <v>240</v>
      </c>
      <c r="G68" s="272" t="s">
        <v>239</v>
      </c>
      <c r="L68" s="218" t="e">
        <f>#REF!*65%</f>
        <v>#REF!</v>
      </c>
      <c r="M68" s="217">
        <v>1035</v>
      </c>
      <c r="N68" s="217">
        <v>160</v>
      </c>
      <c r="O68" s="273" t="e">
        <f t="shared" ref="O68:O82" si="18">CEILING(L68+M68+N68-400,5)</f>
        <v>#REF!</v>
      </c>
      <c r="P68" s="273"/>
    </row>
    <row r="69" spans="1:20" ht="12" hidden="1" customHeight="1">
      <c r="A69" s="225" t="s">
        <v>241</v>
      </c>
      <c r="B69" s="274" t="s">
        <v>193</v>
      </c>
      <c r="C69" s="227" t="s">
        <v>194</v>
      </c>
      <c r="D69" s="227" t="s">
        <v>195</v>
      </c>
      <c r="E69" s="228" t="s">
        <v>67</v>
      </c>
      <c r="F69" s="229" t="s">
        <v>195</v>
      </c>
      <c r="G69" s="229" t="s">
        <v>67</v>
      </c>
      <c r="L69" s="218" t="e">
        <f>#REF!*65%</f>
        <v>#REF!</v>
      </c>
      <c r="M69" s="217">
        <v>1035</v>
      </c>
      <c r="N69" s="217">
        <v>160</v>
      </c>
      <c r="O69" s="273" t="e">
        <f t="shared" si="18"/>
        <v>#REF!</v>
      </c>
    </row>
    <row r="70" spans="1:20" ht="12" hidden="1" customHeight="1">
      <c r="A70" s="946" t="s">
        <v>245</v>
      </c>
      <c r="B70" s="275" t="s">
        <v>208</v>
      </c>
      <c r="C70" s="230" t="s">
        <v>214</v>
      </c>
      <c r="D70" s="230" t="s">
        <v>215</v>
      </c>
      <c r="E70" s="233">
        <v>1000</v>
      </c>
      <c r="F70" s="233"/>
      <c r="G70" s="233"/>
      <c r="L70" s="218" t="e">
        <f>#REF!*65%</f>
        <v>#REF!</v>
      </c>
      <c r="M70" s="217">
        <v>1035</v>
      </c>
      <c r="N70" s="217">
        <v>160</v>
      </c>
      <c r="O70" s="273" t="e">
        <f t="shared" si="18"/>
        <v>#REF!</v>
      </c>
    </row>
    <row r="71" spans="1:20" ht="12" hidden="1" customHeight="1">
      <c r="A71" s="947"/>
      <c r="B71" s="276" t="s">
        <v>197</v>
      </c>
      <c r="C71" s="236" t="s">
        <v>80</v>
      </c>
      <c r="D71" s="237" t="s">
        <v>216</v>
      </c>
      <c r="E71" s="239">
        <v>1045</v>
      </c>
      <c r="F71" s="239"/>
      <c r="G71" s="239"/>
      <c r="L71" s="218" t="e">
        <f>#REF!*65%</f>
        <v>#REF!</v>
      </c>
      <c r="M71" s="217">
        <v>1035</v>
      </c>
      <c r="N71" s="217">
        <v>185</v>
      </c>
      <c r="O71" s="273" t="e">
        <f t="shared" si="18"/>
        <v>#REF!</v>
      </c>
    </row>
    <row r="72" spans="1:20" ht="12" hidden="1" customHeight="1">
      <c r="A72" s="947"/>
      <c r="B72" s="276" t="s">
        <v>196</v>
      </c>
      <c r="C72" s="236" t="s">
        <v>118</v>
      </c>
      <c r="D72" s="237" t="s">
        <v>217</v>
      </c>
      <c r="E72" s="239">
        <v>1080</v>
      </c>
      <c r="F72" s="239"/>
      <c r="G72" s="239"/>
      <c r="L72" s="218" t="e">
        <f>#REF!*65%</f>
        <v>#REF!</v>
      </c>
      <c r="M72" s="217">
        <v>1035</v>
      </c>
      <c r="N72" s="217">
        <v>210</v>
      </c>
      <c r="O72" s="273" t="e">
        <f t="shared" si="18"/>
        <v>#REF!</v>
      </c>
    </row>
    <row r="73" spans="1:20" ht="12" hidden="1" customHeight="1">
      <c r="A73" s="947"/>
      <c r="B73" s="276" t="s">
        <v>249</v>
      </c>
      <c r="C73" s="236" t="s">
        <v>119</v>
      </c>
      <c r="D73" s="237" t="s">
        <v>156</v>
      </c>
      <c r="E73" s="239">
        <v>1130</v>
      </c>
      <c r="F73" s="239"/>
      <c r="G73" s="239"/>
      <c r="L73" s="218" t="e">
        <f>#REF!*65%</f>
        <v>#REF!</v>
      </c>
      <c r="M73" s="217">
        <v>1035</v>
      </c>
      <c r="N73" s="217">
        <v>230</v>
      </c>
      <c r="O73" s="273" t="e">
        <f t="shared" si="18"/>
        <v>#REF!</v>
      </c>
      <c r="Q73" s="218" t="e">
        <f t="shared" ref="Q73:Q82" si="19">L73+40</f>
        <v>#REF!</v>
      </c>
      <c r="R73" s="217">
        <v>1295</v>
      </c>
    </row>
    <row r="74" spans="1:20" ht="12" hidden="1" customHeight="1">
      <c r="A74" s="947"/>
      <c r="B74" s="276" t="s">
        <v>263</v>
      </c>
      <c r="C74" s="236" t="s">
        <v>117</v>
      </c>
      <c r="D74" s="237" t="s">
        <v>157</v>
      </c>
      <c r="E74" s="239">
        <v>1205</v>
      </c>
      <c r="F74" s="239"/>
      <c r="G74" s="239"/>
      <c r="L74" s="218" t="e">
        <f>#REF!*65%</f>
        <v>#REF!</v>
      </c>
      <c r="M74" s="217">
        <v>1035</v>
      </c>
      <c r="N74" s="217">
        <v>250</v>
      </c>
      <c r="O74" s="273" t="e">
        <f t="shared" si="18"/>
        <v>#REF!</v>
      </c>
      <c r="Q74" s="218" t="e">
        <f t="shared" si="19"/>
        <v>#REF!</v>
      </c>
      <c r="R74" s="217">
        <v>1295</v>
      </c>
      <c r="S74" s="217">
        <v>230</v>
      </c>
      <c r="T74" s="217" t="e">
        <f t="shared" ref="T74:T83" si="20">CEILING(Q73+R73+S74-400,5)</f>
        <v>#REF!</v>
      </c>
    </row>
    <row r="75" spans="1:20" ht="12" hidden="1" customHeight="1">
      <c r="A75" s="947"/>
      <c r="B75" s="276" t="s">
        <v>264</v>
      </c>
      <c r="C75" s="236" t="s">
        <v>79</v>
      </c>
      <c r="D75" s="237" t="s">
        <v>69</v>
      </c>
      <c r="E75" s="239">
        <v>1265</v>
      </c>
      <c r="F75" s="239" t="s">
        <v>260</v>
      </c>
      <c r="G75" s="239">
        <v>1565</v>
      </c>
      <c r="J75" s="218"/>
      <c r="K75" s="273"/>
      <c r="L75" s="218" t="e">
        <f>#REF!*65%</f>
        <v>#REF!</v>
      </c>
      <c r="M75" s="217">
        <v>1035</v>
      </c>
      <c r="N75" s="217">
        <v>350</v>
      </c>
      <c r="O75" s="273" t="e">
        <f t="shared" si="18"/>
        <v>#REF!</v>
      </c>
      <c r="Q75" s="218" t="e">
        <f t="shared" si="19"/>
        <v>#REF!</v>
      </c>
      <c r="R75" s="217">
        <v>1295</v>
      </c>
      <c r="S75" s="217">
        <v>250</v>
      </c>
      <c r="T75" s="217" t="e">
        <f t="shared" si="20"/>
        <v>#REF!</v>
      </c>
    </row>
    <row r="76" spans="1:20" ht="12" hidden="1" customHeight="1">
      <c r="A76" s="947"/>
      <c r="B76" s="276" t="s">
        <v>265</v>
      </c>
      <c r="C76" s="236" t="s">
        <v>81</v>
      </c>
      <c r="D76" s="237" t="s">
        <v>213</v>
      </c>
      <c r="E76" s="239">
        <v>1335</v>
      </c>
      <c r="F76" s="239" t="s">
        <v>261</v>
      </c>
      <c r="G76" s="239">
        <v>1635</v>
      </c>
      <c r="J76" s="218"/>
      <c r="K76" s="273"/>
      <c r="L76" s="218" t="e">
        <f>#REF!*65%</f>
        <v>#REF!</v>
      </c>
      <c r="M76" s="217">
        <v>1035</v>
      </c>
      <c r="N76" s="217">
        <v>385</v>
      </c>
      <c r="O76" s="273" t="e">
        <f t="shared" si="18"/>
        <v>#REF!</v>
      </c>
      <c r="Q76" s="218" t="e">
        <f t="shared" si="19"/>
        <v>#REF!</v>
      </c>
      <c r="R76" s="217">
        <v>1295</v>
      </c>
      <c r="S76" s="217">
        <v>350</v>
      </c>
      <c r="T76" s="217" t="e">
        <f t="shared" si="20"/>
        <v>#REF!</v>
      </c>
    </row>
    <row r="77" spans="1:20" ht="12" hidden="1" customHeight="1">
      <c r="A77" s="947"/>
      <c r="B77" s="276" t="s">
        <v>266</v>
      </c>
      <c r="C77" s="236" t="s">
        <v>70</v>
      </c>
      <c r="D77" s="237" t="s">
        <v>212</v>
      </c>
      <c r="E77" s="239">
        <v>1480</v>
      </c>
      <c r="F77" s="239" t="s">
        <v>238</v>
      </c>
      <c r="G77" s="239">
        <v>1780</v>
      </c>
      <c r="J77" s="218"/>
      <c r="L77" s="218" t="e">
        <f>#REF!*65%</f>
        <v>#REF!</v>
      </c>
      <c r="M77" s="217">
        <v>1035</v>
      </c>
      <c r="N77" s="217">
        <v>445</v>
      </c>
      <c r="O77" s="273" t="e">
        <f t="shared" si="18"/>
        <v>#REF!</v>
      </c>
      <c r="Q77" s="218" t="e">
        <f t="shared" si="19"/>
        <v>#REF!</v>
      </c>
      <c r="R77" s="217">
        <v>1295</v>
      </c>
      <c r="S77" s="217">
        <v>385</v>
      </c>
      <c r="T77" s="217" t="e">
        <f t="shared" si="20"/>
        <v>#REF!</v>
      </c>
    </row>
    <row r="78" spans="1:20" ht="12" hidden="1" customHeight="1">
      <c r="A78" s="947"/>
      <c r="B78" s="276" t="s">
        <v>267</v>
      </c>
      <c r="C78" s="236" t="s">
        <v>75</v>
      </c>
      <c r="D78" s="237" t="s">
        <v>153</v>
      </c>
      <c r="E78" s="239">
        <v>1570</v>
      </c>
      <c r="F78" s="239" t="s">
        <v>158</v>
      </c>
      <c r="G78" s="239">
        <v>1870</v>
      </c>
      <c r="J78" s="218"/>
      <c r="L78" s="218" t="e">
        <f>#REF!*65%</f>
        <v>#REF!</v>
      </c>
      <c r="M78" s="217">
        <v>1035</v>
      </c>
      <c r="N78" s="217">
        <v>490</v>
      </c>
      <c r="O78" s="273" t="e">
        <f t="shared" si="18"/>
        <v>#REF!</v>
      </c>
      <c r="Q78" s="218" t="e">
        <f t="shared" si="19"/>
        <v>#REF!</v>
      </c>
      <c r="R78" s="217">
        <v>1295</v>
      </c>
      <c r="S78" s="217">
        <v>445</v>
      </c>
      <c r="T78" s="217" t="e">
        <f t="shared" si="20"/>
        <v>#REF!</v>
      </c>
    </row>
    <row r="79" spans="1:20" ht="12" hidden="1" customHeight="1">
      <c r="A79" s="947"/>
      <c r="B79" s="277" t="s">
        <v>209</v>
      </c>
      <c r="C79" s="236" t="s">
        <v>76</v>
      </c>
      <c r="D79" s="237" t="s">
        <v>154</v>
      </c>
      <c r="E79" s="239">
        <v>1695</v>
      </c>
      <c r="F79" s="239" t="s">
        <v>199</v>
      </c>
      <c r="G79" s="239">
        <v>1995</v>
      </c>
      <c r="J79" s="218"/>
      <c r="L79" s="218" t="e">
        <f>#REF!*65%</f>
        <v>#REF!</v>
      </c>
      <c r="M79" s="217">
        <v>1035</v>
      </c>
      <c r="N79" s="217">
        <v>555</v>
      </c>
      <c r="O79" s="273" t="e">
        <f t="shared" si="18"/>
        <v>#REF!</v>
      </c>
      <c r="Q79" s="218" t="e">
        <f t="shared" si="19"/>
        <v>#REF!</v>
      </c>
      <c r="R79" s="217">
        <v>1295</v>
      </c>
      <c r="S79" s="217">
        <v>490</v>
      </c>
      <c r="T79" s="217" t="e">
        <f t="shared" si="20"/>
        <v>#REF!</v>
      </c>
    </row>
    <row r="80" spans="1:20" ht="12" hidden="1" customHeight="1">
      <c r="A80" s="947"/>
      <c r="B80" s="276" t="s">
        <v>197</v>
      </c>
      <c r="C80" s="236" t="s">
        <v>71</v>
      </c>
      <c r="D80" s="237" t="s">
        <v>155</v>
      </c>
      <c r="E80" s="239">
        <v>1825</v>
      </c>
      <c r="F80" s="239" t="s">
        <v>181</v>
      </c>
      <c r="G80" s="239">
        <v>2125</v>
      </c>
      <c r="J80" s="218"/>
      <c r="L80" s="218" t="e">
        <f>#REF!*65%</f>
        <v>#REF!</v>
      </c>
      <c r="M80" s="217">
        <v>1035</v>
      </c>
      <c r="N80" s="217">
        <v>890</v>
      </c>
      <c r="O80" s="273" t="e">
        <f t="shared" si="18"/>
        <v>#REF!</v>
      </c>
      <c r="Q80" s="218" t="e">
        <f t="shared" si="19"/>
        <v>#REF!</v>
      </c>
      <c r="R80" s="217">
        <v>1295</v>
      </c>
      <c r="S80" s="217">
        <v>555</v>
      </c>
      <c r="T80" s="217" t="e">
        <f t="shared" si="20"/>
        <v>#REF!</v>
      </c>
    </row>
    <row r="81" spans="1:20" ht="12" hidden="1" customHeight="1">
      <c r="A81" s="947"/>
      <c r="B81" s="276" t="s">
        <v>196</v>
      </c>
      <c r="C81" s="236" t="s">
        <v>72</v>
      </c>
      <c r="D81" s="236" t="s">
        <v>200</v>
      </c>
      <c r="E81" s="239">
        <v>1970</v>
      </c>
      <c r="F81" s="239" t="s">
        <v>201</v>
      </c>
      <c r="G81" s="239">
        <v>2270</v>
      </c>
      <c r="J81" s="218"/>
      <c r="L81" s="218" t="e">
        <f>#REF!*65%</f>
        <v>#REF!</v>
      </c>
      <c r="M81" s="217">
        <v>1035</v>
      </c>
      <c r="N81" s="217">
        <v>890</v>
      </c>
      <c r="O81" s="273" t="e">
        <f t="shared" si="18"/>
        <v>#REF!</v>
      </c>
      <c r="Q81" s="218" t="e">
        <f t="shared" si="19"/>
        <v>#REF!</v>
      </c>
      <c r="R81" s="217">
        <v>1295</v>
      </c>
      <c r="S81" s="217">
        <v>890</v>
      </c>
      <c r="T81" s="217" t="e">
        <f t="shared" si="20"/>
        <v>#REF!</v>
      </c>
    </row>
    <row r="82" spans="1:20" ht="12" hidden="1" customHeight="1">
      <c r="A82" s="947"/>
      <c r="B82" s="276" t="s">
        <v>220</v>
      </c>
      <c r="C82" s="236" t="s">
        <v>77</v>
      </c>
      <c r="D82" s="236" t="s">
        <v>202</v>
      </c>
      <c r="E82" s="239">
        <v>2405</v>
      </c>
      <c r="F82" s="239" t="s">
        <v>203</v>
      </c>
      <c r="G82" s="239">
        <v>2705</v>
      </c>
      <c r="J82" s="218"/>
      <c r="L82" s="218" t="e">
        <f>#REF!*65%</f>
        <v>#REF!</v>
      </c>
      <c r="M82" s="217">
        <v>1035</v>
      </c>
      <c r="N82" s="217">
        <v>890</v>
      </c>
      <c r="O82" s="273" t="e">
        <f t="shared" si="18"/>
        <v>#REF!</v>
      </c>
      <c r="Q82" s="218" t="e">
        <f t="shared" si="19"/>
        <v>#REF!</v>
      </c>
      <c r="R82" s="217">
        <v>1295</v>
      </c>
      <c r="S82" s="217">
        <v>890</v>
      </c>
      <c r="T82" s="217" t="e">
        <f t="shared" si="20"/>
        <v>#REF!</v>
      </c>
    </row>
    <row r="83" spans="1:20" ht="12" hidden="1" customHeight="1">
      <c r="A83" s="947"/>
      <c r="B83" s="276" t="s">
        <v>268</v>
      </c>
      <c r="C83" s="236" t="s">
        <v>74</v>
      </c>
      <c r="D83" s="236" t="s">
        <v>204</v>
      </c>
      <c r="E83" s="239">
        <v>2585</v>
      </c>
      <c r="F83" s="239" t="s">
        <v>205</v>
      </c>
      <c r="G83" s="239">
        <v>2885</v>
      </c>
      <c r="L83" s="218"/>
      <c r="O83" s="273"/>
      <c r="S83" s="217">
        <v>890</v>
      </c>
      <c r="T83" s="217" t="e">
        <f t="shared" si="20"/>
        <v>#REF!</v>
      </c>
    </row>
    <row r="84" spans="1:20" ht="12" hidden="1" customHeight="1">
      <c r="A84" s="947"/>
      <c r="B84" s="276" t="s">
        <v>269</v>
      </c>
      <c r="C84" s="236" t="s">
        <v>78</v>
      </c>
      <c r="D84" s="236" t="s">
        <v>206</v>
      </c>
      <c r="E84" s="239">
        <v>2760</v>
      </c>
      <c r="F84" s="239" t="s">
        <v>207</v>
      </c>
      <c r="G84" s="239">
        <v>3060</v>
      </c>
      <c r="L84" s="218"/>
      <c r="O84" s="273"/>
    </row>
    <row r="85" spans="1:20" ht="12" hidden="1" customHeight="1">
      <c r="A85" s="947"/>
      <c r="B85" s="276" t="s">
        <v>270</v>
      </c>
      <c r="C85" s="253"/>
      <c r="D85" s="253"/>
      <c r="E85" s="242"/>
      <c r="F85" s="239"/>
      <c r="G85" s="239"/>
      <c r="L85" s="218"/>
      <c r="O85" s="273"/>
    </row>
    <row r="86" spans="1:20" ht="12" hidden="1" customHeight="1">
      <c r="A86" s="947"/>
      <c r="B86" s="276" t="s">
        <v>271</v>
      </c>
      <c r="C86" s="253"/>
      <c r="D86" s="253"/>
      <c r="E86" s="242"/>
      <c r="F86" s="239"/>
      <c r="G86" s="239"/>
      <c r="L86" s="218"/>
      <c r="O86" s="273"/>
    </row>
    <row r="87" spans="1:20" ht="12" hidden="1" customHeight="1">
      <c r="A87" s="947"/>
      <c r="B87" s="276" t="s">
        <v>272</v>
      </c>
      <c r="C87" s="253"/>
      <c r="D87" s="253"/>
      <c r="E87" s="242"/>
      <c r="F87" s="239"/>
      <c r="G87" s="239"/>
      <c r="L87" s="218" t="e">
        <f>#REF!*65%</f>
        <v>#REF!</v>
      </c>
      <c r="M87" s="217">
        <v>4925</v>
      </c>
      <c r="N87" s="217">
        <v>1425</v>
      </c>
      <c r="O87" s="273" t="e">
        <f>CEILING(L87+M87+N87-400,5)</f>
        <v>#REF!</v>
      </c>
      <c r="Q87" s="218" t="e">
        <f>L87+200</f>
        <v>#REF!</v>
      </c>
      <c r="R87" s="217">
        <v>6145</v>
      </c>
    </row>
    <row r="88" spans="1:20" ht="12" hidden="1" customHeight="1">
      <c r="A88" s="947"/>
      <c r="B88" s="276"/>
      <c r="C88" s="253"/>
      <c r="D88" s="253"/>
      <c r="E88" s="242"/>
      <c r="F88" s="242"/>
      <c r="G88" s="242"/>
      <c r="L88" s="218" t="e">
        <f>#REF!*65%</f>
        <v>#REF!</v>
      </c>
      <c r="M88" s="217">
        <v>4925</v>
      </c>
      <c r="N88" s="217">
        <v>1750</v>
      </c>
      <c r="O88" s="273" t="e">
        <f>CEILING(L88+M88+N88-400,5)</f>
        <v>#REF!</v>
      </c>
      <c r="Q88" s="218" t="e">
        <f>L88+200</f>
        <v>#REF!</v>
      </c>
      <c r="R88" s="217">
        <v>6145</v>
      </c>
      <c r="S88" s="217">
        <v>1435</v>
      </c>
      <c r="T88" s="217" t="e">
        <f>CEILING(Q87+R87+S88-400,5)</f>
        <v>#REF!</v>
      </c>
    </row>
    <row r="89" spans="1:20" ht="12.75" hidden="1" customHeight="1" thickBot="1">
      <c r="A89" s="946" t="s">
        <v>245</v>
      </c>
      <c r="B89" s="275" t="s">
        <v>251</v>
      </c>
      <c r="C89" s="278" t="s">
        <v>177</v>
      </c>
      <c r="D89" s="278" t="s">
        <v>219</v>
      </c>
      <c r="E89" s="252">
        <v>8030</v>
      </c>
      <c r="F89" s="233" t="s">
        <v>248</v>
      </c>
      <c r="G89" s="233">
        <v>9460</v>
      </c>
      <c r="L89" s="218"/>
      <c r="S89" s="217">
        <v>1760</v>
      </c>
      <c r="T89" s="217" t="e">
        <f>CEILING(Q88+R88+S89-400,5)</f>
        <v>#REF!</v>
      </c>
    </row>
    <row r="90" spans="1:20" ht="12" hidden="1" customHeight="1">
      <c r="A90" s="947"/>
      <c r="B90" s="276" t="s">
        <v>250</v>
      </c>
      <c r="C90" s="253" t="s">
        <v>178</v>
      </c>
      <c r="D90" s="253" t="s">
        <v>179</v>
      </c>
      <c r="E90" s="242">
        <v>8780</v>
      </c>
      <c r="F90" s="239" t="s">
        <v>180</v>
      </c>
      <c r="G90" s="239">
        <v>10210</v>
      </c>
    </row>
    <row r="91" spans="1:20" ht="12.75" hidden="1" thickBot="1">
      <c r="A91" s="948"/>
      <c r="B91" s="279"/>
      <c r="C91" s="255"/>
      <c r="D91" s="255"/>
      <c r="E91" s="243"/>
      <c r="F91" s="243"/>
      <c r="G91" s="243"/>
    </row>
    <row r="92" spans="1:20">
      <c r="A92" s="262"/>
      <c r="B92" s="224"/>
      <c r="C92" s="259"/>
      <c r="D92" s="259"/>
      <c r="E92" s="259"/>
      <c r="F92" s="259"/>
      <c r="G92" s="259"/>
    </row>
    <row r="94" spans="1:20">
      <c r="A94" s="280"/>
    </row>
    <row r="95" spans="1:20">
      <c r="A95" s="280"/>
    </row>
  </sheetData>
  <sheetProtection password="D306" sheet="1" objects="1" scenarios="1" selectLockedCells="1" selectUnlockedCells="1"/>
  <mergeCells count="22">
    <mergeCell ref="A89:A91"/>
    <mergeCell ref="D66:E66"/>
    <mergeCell ref="B18:B33"/>
    <mergeCell ref="B34:B38"/>
    <mergeCell ref="A18:A38"/>
    <mergeCell ref="B39:B54"/>
    <mergeCell ref="B55:B59"/>
    <mergeCell ref="A39:A59"/>
    <mergeCell ref="F66:G66"/>
    <mergeCell ref="D67:E67"/>
    <mergeCell ref="F67:G67"/>
    <mergeCell ref="D65:E65"/>
    <mergeCell ref="F65:G65"/>
    <mergeCell ref="A70:A88"/>
    <mergeCell ref="D16:E16"/>
    <mergeCell ref="F16:G16"/>
    <mergeCell ref="A1:G3"/>
    <mergeCell ref="A5:G5"/>
    <mergeCell ref="D14:E14"/>
    <mergeCell ref="F14:G14"/>
    <mergeCell ref="D15:E15"/>
    <mergeCell ref="F15:G15"/>
  </mergeCells>
  <phoneticPr fontId="43" type="noConversion"/>
  <pageMargins left="0.25" right="0.25" top="0.75" bottom="0.75" header="0.3" footer="0.3"/>
  <pageSetup paperSize="9" scale="90" orientation="portrait" r:id="rId1"/>
  <drawing r:id="rId2"/>
</worksheet>
</file>

<file path=xl/worksheets/sheet5.xml><?xml version="1.0" encoding="utf-8"?>
<worksheet xmlns="http://schemas.openxmlformats.org/spreadsheetml/2006/main" xmlns:r="http://schemas.openxmlformats.org/officeDocument/2006/relationships">
  <dimension ref="A1:Z166"/>
  <sheetViews>
    <sheetView topLeftCell="G1" workbookViewId="0">
      <selection activeCell="J41" sqref="J41"/>
    </sheetView>
  </sheetViews>
  <sheetFormatPr defaultRowHeight="15"/>
  <cols>
    <col min="3" max="3" width="10.28515625" bestFit="1" customWidth="1"/>
    <col min="4" max="4" width="16" bestFit="1" customWidth="1"/>
    <col min="5" max="5" width="8.7109375" bestFit="1" customWidth="1"/>
    <col min="6" max="7" width="9.28515625" bestFit="1" customWidth="1"/>
    <col min="9" max="9" width="9.5703125" bestFit="1" customWidth="1"/>
    <col min="10" max="10" width="7" bestFit="1" customWidth="1"/>
    <col min="11" max="11" width="9.42578125" bestFit="1" customWidth="1"/>
    <col min="12" max="12" width="6.7109375" bestFit="1" customWidth="1"/>
    <col min="14" max="14" width="9.28515625" bestFit="1" customWidth="1"/>
    <col min="16" max="19" width="9.28515625" bestFit="1" customWidth="1"/>
    <col min="20" max="22" width="9" bestFit="1" customWidth="1"/>
    <col min="23" max="24" width="9.28515625" bestFit="1" customWidth="1"/>
    <col min="26" max="26" width="9" bestFit="1" customWidth="1"/>
  </cols>
  <sheetData>
    <row r="1" spans="1:26">
      <c r="D1" t="s">
        <v>570</v>
      </c>
    </row>
    <row r="2" spans="1:26" s="13" customFormat="1" ht="67.5">
      <c r="A2" s="11" t="s">
        <v>447</v>
      </c>
      <c r="B2" s="11" t="s">
        <v>448</v>
      </c>
      <c r="C2" s="11" t="s">
        <v>449</v>
      </c>
      <c r="D2" s="11" t="s">
        <v>225</v>
      </c>
      <c r="E2" s="11" t="s">
        <v>221</v>
      </c>
      <c r="F2" s="11" t="s">
        <v>223</v>
      </c>
      <c r="G2" s="11" t="s">
        <v>450</v>
      </c>
      <c r="H2" s="11" t="s">
        <v>451</v>
      </c>
      <c r="I2" s="11" t="s">
        <v>222</v>
      </c>
      <c r="J2" s="11" t="s">
        <v>224</v>
      </c>
      <c r="K2" s="12" t="s">
        <v>452</v>
      </c>
      <c r="L2" s="11" t="s">
        <v>453</v>
      </c>
      <c r="M2" s="11" t="s">
        <v>226</v>
      </c>
      <c r="N2" s="11" t="s">
        <v>454</v>
      </c>
      <c r="O2" s="11" t="s">
        <v>227</v>
      </c>
      <c r="P2" s="11" t="s">
        <v>228</v>
      </c>
      <c r="Q2" s="11" t="s">
        <v>231</v>
      </c>
      <c r="R2" s="11" t="s">
        <v>234</v>
      </c>
      <c r="S2" s="11" t="s">
        <v>237</v>
      </c>
      <c r="T2" s="11" t="s">
        <v>229</v>
      </c>
      <c r="U2" s="11" t="s">
        <v>232</v>
      </c>
      <c r="V2" s="11" t="s">
        <v>235</v>
      </c>
      <c r="W2" s="11" t="s">
        <v>236</v>
      </c>
      <c r="X2" s="11" t="s">
        <v>455</v>
      </c>
      <c r="Y2" s="11" t="s">
        <v>233</v>
      </c>
      <c r="Z2" s="11" t="s">
        <v>230</v>
      </c>
    </row>
    <row r="3" spans="1:26">
      <c r="A3" s="14" t="s">
        <v>214</v>
      </c>
      <c r="B3" s="14" t="s">
        <v>71</v>
      </c>
      <c r="C3" s="15">
        <v>246</v>
      </c>
      <c r="D3" s="15">
        <v>246</v>
      </c>
      <c r="E3" s="15">
        <v>269</v>
      </c>
      <c r="F3" s="15">
        <v>280</v>
      </c>
      <c r="G3" s="15">
        <v>296</v>
      </c>
      <c r="H3" s="15">
        <v>295</v>
      </c>
      <c r="I3" s="15">
        <v>310</v>
      </c>
      <c r="J3" s="15">
        <v>310</v>
      </c>
      <c r="K3" s="15">
        <v>333</v>
      </c>
      <c r="L3" s="15">
        <v>291</v>
      </c>
      <c r="M3" s="15">
        <v>255</v>
      </c>
      <c r="N3" s="15">
        <v>328</v>
      </c>
      <c r="O3" s="15">
        <v>328</v>
      </c>
      <c r="P3" s="15">
        <v>464</v>
      </c>
      <c r="Q3" s="15">
        <v>446</v>
      </c>
      <c r="R3" s="15">
        <v>446</v>
      </c>
      <c r="S3" s="15">
        <v>400</v>
      </c>
      <c r="T3" s="15">
        <v>546</v>
      </c>
      <c r="U3" s="15">
        <v>519</v>
      </c>
      <c r="V3" s="15">
        <v>510</v>
      </c>
      <c r="W3" s="15">
        <v>328</v>
      </c>
      <c r="X3" s="15">
        <v>364</v>
      </c>
      <c r="Y3" s="15">
        <v>328</v>
      </c>
      <c r="Z3" s="15">
        <v>328</v>
      </c>
    </row>
    <row r="4" spans="1:26">
      <c r="A4" s="14" t="s">
        <v>80</v>
      </c>
      <c r="B4" s="14" t="s">
        <v>71</v>
      </c>
      <c r="C4" s="15">
        <v>246</v>
      </c>
      <c r="D4" s="15">
        <v>246</v>
      </c>
      <c r="E4" s="15">
        <v>269</v>
      </c>
      <c r="F4" s="15">
        <v>280</v>
      </c>
      <c r="G4" s="15">
        <v>296</v>
      </c>
      <c r="H4" s="15">
        <v>295</v>
      </c>
      <c r="I4" s="15">
        <v>310</v>
      </c>
      <c r="J4" s="15">
        <v>310</v>
      </c>
      <c r="K4" s="15">
        <v>333</v>
      </c>
      <c r="L4" s="15">
        <v>291</v>
      </c>
      <c r="M4" s="15">
        <v>255</v>
      </c>
      <c r="N4" s="15">
        <v>328</v>
      </c>
      <c r="O4" s="15">
        <v>328</v>
      </c>
      <c r="P4" s="15">
        <v>464</v>
      </c>
      <c r="Q4" s="15">
        <v>446</v>
      </c>
      <c r="R4" s="15">
        <v>446</v>
      </c>
      <c r="S4" s="15">
        <v>400</v>
      </c>
      <c r="T4" s="15">
        <v>546</v>
      </c>
      <c r="U4" s="15">
        <v>519</v>
      </c>
      <c r="V4" s="15">
        <v>510</v>
      </c>
      <c r="W4" s="15">
        <v>328</v>
      </c>
      <c r="X4" s="15">
        <v>364</v>
      </c>
      <c r="Y4" s="15">
        <v>328</v>
      </c>
      <c r="Z4" s="15">
        <v>328</v>
      </c>
    </row>
    <row r="5" spans="1:26">
      <c r="A5" s="14" t="s">
        <v>118</v>
      </c>
      <c r="B5" s="14" t="s">
        <v>81</v>
      </c>
      <c r="C5" s="15">
        <v>273</v>
      </c>
      <c r="D5" s="15">
        <v>273</v>
      </c>
      <c r="E5" s="15">
        <v>288</v>
      </c>
      <c r="F5" s="15">
        <v>295</v>
      </c>
      <c r="G5" s="15">
        <v>314</v>
      </c>
      <c r="H5" s="15">
        <v>315</v>
      </c>
      <c r="I5" s="15">
        <v>329</v>
      </c>
      <c r="J5" s="15">
        <v>329</v>
      </c>
      <c r="K5" s="15">
        <v>360</v>
      </c>
      <c r="L5" s="15">
        <v>319</v>
      </c>
      <c r="M5" s="15">
        <v>282</v>
      </c>
      <c r="N5" s="15">
        <v>355</v>
      </c>
      <c r="O5" s="15">
        <v>355</v>
      </c>
      <c r="P5" s="15">
        <v>491</v>
      </c>
      <c r="Q5" s="15">
        <v>473</v>
      </c>
      <c r="R5" s="15">
        <v>473</v>
      </c>
      <c r="S5" s="15">
        <v>428</v>
      </c>
      <c r="T5" s="15">
        <v>573</v>
      </c>
      <c r="U5" s="15">
        <v>546</v>
      </c>
      <c r="V5" s="15">
        <v>537</v>
      </c>
      <c r="W5" s="15">
        <v>355</v>
      </c>
      <c r="X5" s="15">
        <v>391</v>
      </c>
      <c r="Y5" s="15">
        <v>355</v>
      </c>
      <c r="Z5" s="15">
        <v>355</v>
      </c>
    </row>
    <row r="6" spans="1:26">
      <c r="A6" s="14" t="s">
        <v>119</v>
      </c>
      <c r="B6" s="14" t="s">
        <v>81</v>
      </c>
      <c r="C6" s="15">
        <v>273</v>
      </c>
      <c r="D6" s="15">
        <v>273</v>
      </c>
      <c r="E6" s="15">
        <v>288</v>
      </c>
      <c r="F6" s="15">
        <v>295</v>
      </c>
      <c r="G6" s="15">
        <v>314</v>
      </c>
      <c r="H6" s="15">
        <v>315</v>
      </c>
      <c r="I6" s="15">
        <v>329</v>
      </c>
      <c r="J6" s="15">
        <v>329</v>
      </c>
      <c r="K6" s="15">
        <v>360</v>
      </c>
      <c r="L6" s="15">
        <v>319</v>
      </c>
      <c r="M6" s="15">
        <v>282</v>
      </c>
      <c r="N6" s="15">
        <v>355</v>
      </c>
      <c r="O6" s="15">
        <v>355</v>
      </c>
      <c r="P6" s="15">
        <v>491</v>
      </c>
      <c r="Q6" s="15">
        <v>473</v>
      </c>
      <c r="R6" s="15">
        <v>473</v>
      </c>
      <c r="S6" s="15">
        <v>428</v>
      </c>
      <c r="T6" s="15">
        <v>573</v>
      </c>
      <c r="U6" s="15">
        <v>546</v>
      </c>
      <c r="V6" s="15">
        <v>537</v>
      </c>
      <c r="W6" s="15">
        <v>355</v>
      </c>
      <c r="X6" s="15">
        <v>391</v>
      </c>
      <c r="Y6" s="15">
        <v>355</v>
      </c>
      <c r="Z6" s="15">
        <v>355</v>
      </c>
    </row>
    <row r="7" spans="1:26">
      <c r="A7" s="14" t="s">
        <v>117</v>
      </c>
      <c r="B7" s="14" t="s">
        <v>456</v>
      </c>
      <c r="C7" s="15">
        <v>300</v>
      </c>
      <c r="D7" s="15">
        <v>300</v>
      </c>
      <c r="E7" s="15">
        <v>306</v>
      </c>
      <c r="F7" s="15">
        <v>330</v>
      </c>
      <c r="G7" s="15">
        <v>332</v>
      </c>
      <c r="H7" s="15">
        <v>340</v>
      </c>
      <c r="I7" s="15">
        <v>347</v>
      </c>
      <c r="J7" s="15">
        <v>354</v>
      </c>
      <c r="K7" s="15">
        <v>385</v>
      </c>
      <c r="L7" s="15">
        <v>346</v>
      </c>
      <c r="M7" s="15">
        <v>309</v>
      </c>
      <c r="N7" s="15">
        <v>382</v>
      </c>
      <c r="O7" s="15">
        <v>382</v>
      </c>
      <c r="P7" s="15">
        <v>519</v>
      </c>
      <c r="Q7" s="15">
        <v>501</v>
      </c>
      <c r="R7" s="15">
        <v>501</v>
      </c>
      <c r="S7" s="15">
        <v>455</v>
      </c>
      <c r="T7" s="15">
        <v>601</v>
      </c>
      <c r="U7" s="15">
        <v>573</v>
      </c>
      <c r="V7" s="15">
        <v>564</v>
      </c>
      <c r="W7" s="15">
        <v>382</v>
      </c>
      <c r="X7" s="15">
        <v>419</v>
      </c>
      <c r="Y7" s="15">
        <v>382</v>
      </c>
      <c r="Z7" s="15">
        <v>382</v>
      </c>
    </row>
    <row r="8" spans="1:26">
      <c r="A8" s="14" t="s">
        <v>79</v>
      </c>
      <c r="B8" s="14" t="s">
        <v>456</v>
      </c>
      <c r="C8" s="15">
        <v>300</v>
      </c>
      <c r="D8" s="15">
        <v>300</v>
      </c>
      <c r="E8" s="15">
        <v>306</v>
      </c>
      <c r="F8" s="15">
        <v>330</v>
      </c>
      <c r="G8" s="15">
        <v>332</v>
      </c>
      <c r="H8" s="15">
        <v>340</v>
      </c>
      <c r="I8" s="15">
        <v>347</v>
      </c>
      <c r="J8" s="15">
        <v>354</v>
      </c>
      <c r="K8" s="15">
        <v>385</v>
      </c>
      <c r="L8" s="15">
        <v>346</v>
      </c>
      <c r="M8" s="15">
        <v>309</v>
      </c>
      <c r="N8" s="15">
        <v>382</v>
      </c>
      <c r="O8" s="15">
        <v>382</v>
      </c>
      <c r="P8" s="15">
        <v>519</v>
      </c>
      <c r="Q8" s="15">
        <v>501</v>
      </c>
      <c r="R8" s="15">
        <v>501</v>
      </c>
      <c r="S8" s="15">
        <v>455</v>
      </c>
      <c r="T8" s="15">
        <v>601</v>
      </c>
      <c r="U8" s="15">
        <v>573</v>
      </c>
      <c r="V8" s="15">
        <v>564</v>
      </c>
      <c r="W8" s="15">
        <v>382</v>
      </c>
      <c r="X8" s="15">
        <v>419</v>
      </c>
      <c r="Y8" s="15">
        <v>382</v>
      </c>
      <c r="Z8" s="15">
        <v>382</v>
      </c>
    </row>
    <row r="9" spans="1:26">
      <c r="A9" s="14" t="s">
        <v>81</v>
      </c>
      <c r="B9" s="14" t="s">
        <v>119</v>
      </c>
      <c r="C9" s="15">
        <v>319</v>
      </c>
      <c r="D9" s="15">
        <v>337</v>
      </c>
      <c r="E9" s="15">
        <v>324</v>
      </c>
      <c r="F9" s="15">
        <v>347</v>
      </c>
      <c r="G9" s="15">
        <v>350</v>
      </c>
      <c r="H9" s="15">
        <v>375</v>
      </c>
      <c r="I9" s="15">
        <v>365</v>
      </c>
      <c r="J9" s="15">
        <v>389</v>
      </c>
      <c r="K9" s="15">
        <v>420</v>
      </c>
      <c r="L9" s="15">
        <v>382</v>
      </c>
      <c r="M9" s="15">
        <v>346</v>
      </c>
      <c r="N9" s="15">
        <v>419</v>
      </c>
      <c r="O9" s="15">
        <v>419</v>
      </c>
      <c r="P9" s="15">
        <v>555</v>
      </c>
      <c r="Q9" s="15">
        <v>537</v>
      </c>
      <c r="R9" s="15">
        <v>537</v>
      </c>
      <c r="S9" s="15">
        <v>491</v>
      </c>
      <c r="T9" s="15">
        <v>637</v>
      </c>
      <c r="U9" s="15">
        <v>610</v>
      </c>
      <c r="V9" s="15">
        <v>601</v>
      </c>
      <c r="W9" s="15">
        <v>419</v>
      </c>
      <c r="X9" s="15">
        <v>455</v>
      </c>
      <c r="Y9" s="15">
        <v>419</v>
      </c>
      <c r="Z9" s="15">
        <v>419</v>
      </c>
    </row>
    <row r="10" spans="1:26">
      <c r="A10" s="14" t="s">
        <v>70</v>
      </c>
      <c r="B10" s="14" t="s">
        <v>76</v>
      </c>
      <c r="C10" s="15">
        <v>337</v>
      </c>
      <c r="D10" s="15">
        <v>378</v>
      </c>
      <c r="E10" s="15">
        <v>342</v>
      </c>
      <c r="F10" s="15">
        <v>435</v>
      </c>
      <c r="G10" s="15">
        <v>369</v>
      </c>
      <c r="H10" s="15">
        <v>431</v>
      </c>
      <c r="I10" s="15">
        <v>383</v>
      </c>
      <c r="J10" s="15">
        <v>445</v>
      </c>
      <c r="K10" s="15">
        <v>476</v>
      </c>
      <c r="L10" s="15">
        <v>423</v>
      </c>
      <c r="M10" s="15">
        <v>387</v>
      </c>
      <c r="N10" s="15">
        <v>460</v>
      </c>
      <c r="O10" s="15">
        <v>460</v>
      </c>
      <c r="P10" s="15">
        <v>596</v>
      </c>
      <c r="Q10" s="15">
        <v>510</v>
      </c>
      <c r="R10" s="15">
        <v>510</v>
      </c>
      <c r="S10" s="15">
        <v>532</v>
      </c>
      <c r="T10" s="15">
        <v>678</v>
      </c>
      <c r="U10" s="15">
        <v>651</v>
      </c>
      <c r="V10" s="15">
        <v>642</v>
      </c>
      <c r="W10" s="15">
        <v>460</v>
      </c>
      <c r="X10" s="15">
        <v>496</v>
      </c>
      <c r="Y10" s="15">
        <v>460</v>
      </c>
      <c r="Z10" s="15">
        <v>460</v>
      </c>
    </row>
    <row r="11" spans="1:26">
      <c r="A11" s="14" t="s">
        <v>75</v>
      </c>
      <c r="B11" s="14" t="s">
        <v>117</v>
      </c>
      <c r="C11" s="15">
        <v>364</v>
      </c>
      <c r="D11" s="15">
        <v>414</v>
      </c>
      <c r="E11" s="15">
        <v>369</v>
      </c>
      <c r="F11" s="15">
        <v>473</v>
      </c>
      <c r="G11" s="15">
        <v>396</v>
      </c>
      <c r="H11" s="15">
        <v>501</v>
      </c>
      <c r="I11" s="15">
        <v>410</v>
      </c>
      <c r="J11" s="15">
        <v>515</v>
      </c>
      <c r="K11" s="15">
        <v>546</v>
      </c>
      <c r="L11" s="15">
        <v>460</v>
      </c>
      <c r="M11" s="15">
        <v>423</v>
      </c>
      <c r="N11" s="15">
        <v>496</v>
      </c>
      <c r="O11" s="15">
        <v>496</v>
      </c>
      <c r="P11" s="15">
        <v>632</v>
      </c>
      <c r="Q11" s="15">
        <v>582</v>
      </c>
      <c r="R11" s="15">
        <v>582</v>
      </c>
      <c r="S11" s="15">
        <v>569</v>
      </c>
      <c r="T11" s="15">
        <v>714</v>
      </c>
      <c r="U11" s="15">
        <v>687</v>
      </c>
      <c r="V11" s="15">
        <v>678</v>
      </c>
      <c r="W11" s="15">
        <v>496</v>
      </c>
      <c r="X11" s="15">
        <v>532</v>
      </c>
      <c r="Y11" s="15">
        <v>496</v>
      </c>
      <c r="Z11" s="15">
        <v>496</v>
      </c>
    </row>
    <row r="12" spans="1:26">
      <c r="A12" s="14" t="s">
        <v>76</v>
      </c>
      <c r="B12" s="14" t="s">
        <v>80</v>
      </c>
      <c r="C12" s="15">
        <v>410</v>
      </c>
      <c r="D12" s="15">
        <v>478</v>
      </c>
      <c r="E12" s="15">
        <v>400</v>
      </c>
      <c r="F12" s="15">
        <v>600</v>
      </c>
      <c r="G12" s="15">
        <v>441</v>
      </c>
      <c r="H12" s="15">
        <v>571</v>
      </c>
      <c r="I12" s="15">
        <v>438</v>
      </c>
      <c r="J12" s="15">
        <v>585</v>
      </c>
      <c r="K12" s="15">
        <v>628</v>
      </c>
      <c r="L12" s="15">
        <v>523</v>
      </c>
      <c r="M12" s="15">
        <v>487</v>
      </c>
      <c r="N12" s="15">
        <v>537</v>
      </c>
      <c r="O12" s="15">
        <v>537</v>
      </c>
      <c r="P12" s="15">
        <v>692</v>
      </c>
      <c r="Q12" s="15">
        <v>678</v>
      </c>
      <c r="R12" s="15">
        <v>678</v>
      </c>
      <c r="S12" s="15">
        <v>632</v>
      </c>
      <c r="T12" s="15">
        <v>755</v>
      </c>
      <c r="U12" s="15">
        <v>751</v>
      </c>
      <c r="V12" s="15">
        <v>742</v>
      </c>
      <c r="W12" s="15">
        <v>560</v>
      </c>
      <c r="X12" s="15">
        <v>573</v>
      </c>
      <c r="Y12" s="15">
        <v>560</v>
      </c>
      <c r="Z12" s="15">
        <v>528</v>
      </c>
    </row>
    <row r="13" spans="1:26">
      <c r="A13" s="14" t="s">
        <v>71</v>
      </c>
      <c r="B13" s="14" t="s">
        <v>80</v>
      </c>
      <c r="C13" s="15">
        <v>410</v>
      </c>
      <c r="D13" s="15">
        <v>478</v>
      </c>
      <c r="E13" s="15">
        <v>400</v>
      </c>
      <c r="F13" s="15">
        <v>600</v>
      </c>
      <c r="G13" s="15">
        <v>441</v>
      </c>
      <c r="H13" s="15">
        <v>571</v>
      </c>
      <c r="I13" s="15">
        <v>438</v>
      </c>
      <c r="J13" s="15">
        <v>585</v>
      </c>
      <c r="K13" s="15">
        <v>628</v>
      </c>
      <c r="L13" s="15">
        <v>523</v>
      </c>
      <c r="M13" s="15">
        <v>487</v>
      </c>
      <c r="N13" s="15">
        <v>537</v>
      </c>
      <c r="O13" s="15">
        <v>537</v>
      </c>
      <c r="P13" s="15">
        <v>692</v>
      </c>
      <c r="Q13" s="15">
        <v>678</v>
      </c>
      <c r="R13" s="15">
        <v>678</v>
      </c>
      <c r="S13" s="15">
        <v>632</v>
      </c>
      <c r="T13" s="15">
        <v>755</v>
      </c>
      <c r="U13" s="15">
        <v>751</v>
      </c>
      <c r="V13" s="15">
        <v>742</v>
      </c>
      <c r="W13" s="15">
        <v>560</v>
      </c>
      <c r="X13" s="15">
        <v>573</v>
      </c>
      <c r="Y13" s="15">
        <v>560</v>
      </c>
      <c r="Z13" s="15">
        <v>528</v>
      </c>
    </row>
    <row r="14" spans="1:26">
      <c r="A14" s="14" t="s">
        <v>72</v>
      </c>
      <c r="B14" s="14" t="s">
        <v>72</v>
      </c>
      <c r="C14" s="15">
        <v>546</v>
      </c>
      <c r="D14" s="15">
        <v>546</v>
      </c>
      <c r="E14" s="15">
        <v>523</v>
      </c>
      <c r="F14" s="15">
        <v>675</v>
      </c>
      <c r="G14" s="15">
        <v>578</v>
      </c>
      <c r="H14" s="15">
        <v>710</v>
      </c>
      <c r="I14" s="15">
        <v>605</v>
      </c>
      <c r="J14" s="15">
        <v>717</v>
      </c>
      <c r="K14" s="15">
        <v>774</v>
      </c>
      <c r="L14" s="15">
        <v>637</v>
      </c>
      <c r="M14" s="15">
        <v>637</v>
      </c>
      <c r="N14" s="15">
        <v>637</v>
      </c>
      <c r="O14" s="15">
        <v>637</v>
      </c>
      <c r="P14" s="15">
        <v>764</v>
      </c>
      <c r="Q14" s="15">
        <v>719</v>
      </c>
      <c r="R14" s="15">
        <v>719</v>
      </c>
      <c r="S14" s="15">
        <v>673</v>
      </c>
      <c r="T14" s="15">
        <v>828</v>
      </c>
      <c r="U14" s="15">
        <v>796</v>
      </c>
      <c r="V14" s="15">
        <v>783</v>
      </c>
      <c r="W14" s="15">
        <v>601</v>
      </c>
      <c r="X14" s="15">
        <v>646</v>
      </c>
      <c r="Y14" s="15">
        <v>601</v>
      </c>
      <c r="Z14" s="15">
        <v>601</v>
      </c>
    </row>
    <row r="15" spans="1:26">
      <c r="A15" s="14" t="s">
        <v>77</v>
      </c>
      <c r="B15" s="14" t="s">
        <v>72</v>
      </c>
      <c r="C15" s="15">
        <v>546</v>
      </c>
      <c r="D15" s="15">
        <v>546</v>
      </c>
      <c r="E15" s="15">
        <v>523</v>
      </c>
      <c r="F15" s="15">
        <v>675</v>
      </c>
      <c r="G15" s="15">
        <v>578</v>
      </c>
      <c r="H15" s="15">
        <v>710</v>
      </c>
      <c r="I15" s="15">
        <v>605</v>
      </c>
      <c r="J15" s="15">
        <v>717</v>
      </c>
      <c r="K15" s="15">
        <v>774</v>
      </c>
      <c r="L15" s="15">
        <v>637</v>
      </c>
      <c r="M15" s="15">
        <v>637</v>
      </c>
      <c r="N15" s="15">
        <v>637</v>
      </c>
      <c r="O15" s="15">
        <v>637</v>
      </c>
      <c r="P15" s="15">
        <v>764</v>
      </c>
      <c r="Q15" s="15">
        <v>719</v>
      </c>
      <c r="R15" s="15">
        <v>719</v>
      </c>
      <c r="S15" s="15">
        <v>673</v>
      </c>
      <c r="T15" s="15">
        <v>828</v>
      </c>
      <c r="U15" s="15">
        <v>796</v>
      </c>
      <c r="V15" s="15">
        <v>783</v>
      </c>
      <c r="W15" s="15">
        <v>601</v>
      </c>
      <c r="X15" s="15">
        <v>646</v>
      </c>
      <c r="Y15" s="15">
        <v>601</v>
      </c>
      <c r="Z15" s="15">
        <v>601</v>
      </c>
    </row>
    <row r="16" spans="1:26">
      <c r="A16" s="14" t="s">
        <v>74</v>
      </c>
      <c r="B16" s="14" t="s">
        <v>74</v>
      </c>
      <c r="C16" s="15">
        <v>1301</v>
      </c>
      <c r="D16" s="15">
        <v>1301</v>
      </c>
      <c r="E16" s="15">
        <v>1194</v>
      </c>
      <c r="F16" s="15">
        <v>1200</v>
      </c>
      <c r="G16" s="15">
        <v>1324</v>
      </c>
      <c r="H16" s="15">
        <v>1300</v>
      </c>
      <c r="I16" s="15">
        <v>1235</v>
      </c>
      <c r="J16" s="15">
        <v>1300</v>
      </c>
      <c r="K16" s="15">
        <v>1450</v>
      </c>
      <c r="L16" s="15">
        <v>1347</v>
      </c>
      <c r="M16" s="15">
        <v>1347</v>
      </c>
      <c r="N16" s="15">
        <v>1374</v>
      </c>
      <c r="O16" s="15">
        <v>1374</v>
      </c>
      <c r="P16" s="15">
        <v>1392</v>
      </c>
      <c r="Q16" s="15">
        <v>1347</v>
      </c>
      <c r="R16" s="15">
        <v>1347</v>
      </c>
      <c r="S16" s="15">
        <v>1301</v>
      </c>
      <c r="T16" s="15">
        <v>1456</v>
      </c>
      <c r="U16" s="15">
        <v>1411</v>
      </c>
      <c r="V16" s="15">
        <v>1411</v>
      </c>
      <c r="W16" s="15">
        <v>1229</v>
      </c>
      <c r="X16" s="15">
        <v>1274</v>
      </c>
      <c r="Y16" s="15">
        <v>1229</v>
      </c>
      <c r="Z16" s="15">
        <v>1229</v>
      </c>
    </row>
    <row r="17" spans="1:26">
      <c r="A17" s="14" t="s">
        <v>78</v>
      </c>
      <c r="B17" s="14" t="s">
        <v>74</v>
      </c>
      <c r="C17" s="15">
        <v>1301</v>
      </c>
      <c r="D17" s="15">
        <v>1301</v>
      </c>
      <c r="E17" s="15">
        <v>1194</v>
      </c>
      <c r="F17" s="15">
        <v>1200</v>
      </c>
      <c r="G17" s="15">
        <v>1324</v>
      </c>
      <c r="H17" s="15">
        <v>1300</v>
      </c>
      <c r="I17" s="15">
        <v>1235</v>
      </c>
      <c r="J17" s="15">
        <v>1300</v>
      </c>
      <c r="K17" s="15">
        <v>1450</v>
      </c>
      <c r="L17" s="15">
        <v>1347</v>
      </c>
      <c r="M17" s="15">
        <v>1347</v>
      </c>
      <c r="N17" s="15">
        <v>1374</v>
      </c>
      <c r="O17" s="15">
        <v>1374</v>
      </c>
      <c r="P17" s="15">
        <v>1392</v>
      </c>
      <c r="Q17" s="15">
        <v>1347</v>
      </c>
      <c r="R17" s="15">
        <v>1347</v>
      </c>
      <c r="S17" s="15">
        <v>1301</v>
      </c>
      <c r="T17" s="15">
        <v>1456</v>
      </c>
      <c r="U17" s="15">
        <v>1411</v>
      </c>
      <c r="V17" s="15">
        <v>1411</v>
      </c>
      <c r="W17" s="15">
        <v>1229</v>
      </c>
      <c r="X17" s="15">
        <v>1274</v>
      </c>
      <c r="Y17" s="15">
        <v>1229</v>
      </c>
      <c r="Z17" s="15">
        <v>1229</v>
      </c>
    </row>
    <row r="18" spans="1:26">
      <c r="A18" s="14" t="s">
        <v>177</v>
      </c>
      <c r="B18" s="14" t="s">
        <v>457</v>
      </c>
      <c r="C18" s="15">
        <v>1574</v>
      </c>
      <c r="D18" s="15">
        <v>1574</v>
      </c>
      <c r="E18" s="15">
        <v>1440</v>
      </c>
      <c r="F18" s="15">
        <v>1600</v>
      </c>
      <c r="G18" s="15">
        <v>1597</v>
      </c>
      <c r="H18" s="15">
        <v>1700</v>
      </c>
      <c r="I18" s="15">
        <v>1481</v>
      </c>
      <c r="J18" s="15">
        <v>1700</v>
      </c>
      <c r="K18" s="15">
        <v>2107</v>
      </c>
      <c r="L18" s="15">
        <v>1620</v>
      </c>
      <c r="M18" s="15">
        <v>1620</v>
      </c>
      <c r="N18" s="15">
        <v>2048</v>
      </c>
      <c r="O18" s="15">
        <v>2048</v>
      </c>
      <c r="P18" s="15">
        <v>1665</v>
      </c>
      <c r="Q18" s="15">
        <v>1620</v>
      </c>
      <c r="R18" s="15">
        <v>1620</v>
      </c>
      <c r="S18" s="15">
        <v>1684</v>
      </c>
      <c r="T18" s="15">
        <v>1729</v>
      </c>
      <c r="U18" s="15">
        <v>1684</v>
      </c>
      <c r="V18" s="15">
        <v>1684</v>
      </c>
      <c r="W18" s="15">
        <v>1502</v>
      </c>
      <c r="X18" s="15">
        <v>1547</v>
      </c>
      <c r="Y18" s="15">
        <v>1502</v>
      </c>
      <c r="Z18" s="15">
        <v>1502</v>
      </c>
    </row>
    <row r="19" spans="1:26">
      <c r="A19" s="14" t="s">
        <v>178</v>
      </c>
      <c r="B19" s="14" t="s">
        <v>176</v>
      </c>
      <c r="C19" s="15">
        <v>1920</v>
      </c>
      <c r="D19" s="15">
        <v>1920</v>
      </c>
      <c r="E19" s="15">
        <v>1751</v>
      </c>
      <c r="F19" s="15">
        <v>1744</v>
      </c>
      <c r="G19" s="15">
        <v>1943</v>
      </c>
      <c r="H19" s="15">
        <v>1828</v>
      </c>
      <c r="I19" s="15">
        <v>1792</v>
      </c>
      <c r="J19" s="15">
        <v>1838</v>
      </c>
      <c r="K19" s="15">
        <v>2699</v>
      </c>
      <c r="L19" s="15">
        <v>1966</v>
      </c>
      <c r="M19" s="15">
        <v>1966</v>
      </c>
      <c r="N19" s="15">
        <v>2712</v>
      </c>
      <c r="O19" s="15">
        <v>2712</v>
      </c>
      <c r="P19" s="15">
        <v>2129</v>
      </c>
      <c r="Q19" s="15">
        <v>2084</v>
      </c>
      <c r="R19" s="15">
        <v>2084</v>
      </c>
      <c r="S19" s="15">
        <v>2148</v>
      </c>
      <c r="T19" s="15">
        <v>2193</v>
      </c>
      <c r="U19" s="15">
        <v>2148</v>
      </c>
      <c r="V19" s="15">
        <v>2148</v>
      </c>
      <c r="W19" s="15">
        <v>1966</v>
      </c>
      <c r="X19" s="15">
        <v>2011</v>
      </c>
      <c r="Y19" s="15">
        <v>1966</v>
      </c>
      <c r="Z19" s="15">
        <v>1966</v>
      </c>
    </row>
    <row r="20" spans="1:26" ht="15.75" thickBot="1"/>
    <row r="21" spans="1:26" ht="67.5">
      <c r="A21" s="11" t="s">
        <v>447</v>
      </c>
      <c r="B21" s="16" t="s">
        <v>448</v>
      </c>
      <c r="C21" s="17" t="s">
        <v>449</v>
      </c>
      <c r="D21" s="18" t="s">
        <v>225</v>
      </c>
      <c r="E21" s="17" t="s">
        <v>221</v>
      </c>
      <c r="F21" s="18" t="s">
        <v>223</v>
      </c>
      <c r="G21" s="17" t="s">
        <v>450</v>
      </c>
      <c r="H21" s="18" t="s">
        <v>451</v>
      </c>
      <c r="I21" s="11" t="s">
        <v>222</v>
      </c>
      <c r="J21" s="11" t="s">
        <v>224</v>
      </c>
      <c r="K21" s="19" t="s">
        <v>452</v>
      </c>
      <c r="L21" s="17" t="s">
        <v>453</v>
      </c>
      <c r="M21" s="18" t="s">
        <v>226</v>
      </c>
      <c r="N21" s="17" t="s">
        <v>454</v>
      </c>
      <c r="O21" s="18" t="s">
        <v>227</v>
      </c>
      <c r="P21" s="17" t="s">
        <v>228</v>
      </c>
      <c r="Q21" s="20" t="s">
        <v>231</v>
      </c>
      <c r="R21" s="20" t="s">
        <v>234</v>
      </c>
      <c r="S21" s="18" t="s">
        <v>237</v>
      </c>
      <c r="T21" s="17" t="s">
        <v>229</v>
      </c>
      <c r="U21" s="20" t="s">
        <v>232</v>
      </c>
      <c r="V21" s="18" t="s">
        <v>235</v>
      </c>
      <c r="W21" s="17" t="s">
        <v>236</v>
      </c>
      <c r="X21" s="21" t="s">
        <v>455</v>
      </c>
      <c r="Y21" s="20" t="s">
        <v>233</v>
      </c>
      <c r="Z21" s="18" t="s">
        <v>230</v>
      </c>
    </row>
    <row r="22" spans="1:26">
      <c r="A22" s="14" t="s">
        <v>214</v>
      </c>
      <c r="B22" s="22" t="s">
        <v>71</v>
      </c>
      <c r="C22" s="77">
        <f t="shared" ref="C22:C38" si="0">C3*2*1.253157</f>
        <v>616.55324400000006</v>
      </c>
      <c r="D22" s="79">
        <f t="shared" ref="D22:Z33" si="1">D3*2*1.253157</f>
        <v>616.55324400000006</v>
      </c>
      <c r="E22" s="77">
        <f t="shared" si="1"/>
        <v>674.19846600000005</v>
      </c>
      <c r="F22" s="79">
        <f t="shared" si="1"/>
        <v>701.76792</v>
      </c>
      <c r="G22" s="77">
        <f t="shared" si="1"/>
        <v>741.86894400000006</v>
      </c>
      <c r="H22" s="79">
        <f t="shared" si="1"/>
        <v>739.36263000000008</v>
      </c>
      <c r="I22" s="80">
        <f t="shared" si="1"/>
        <v>776.95734000000004</v>
      </c>
      <c r="J22" s="81">
        <f t="shared" si="1"/>
        <v>776.95734000000004</v>
      </c>
      <c r="K22" s="82">
        <f t="shared" si="1"/>
        <v>834.60256200000003</v>
      </c>
      <c r="L22" s="83">
        <f t="shared" si="1"/>
        <v>729.33737400000007</v>
      </c>
      <c r="M22" s="84">
        <f t="shared" si="1"/>
        <v>639.11007000000006</v>
      </c>
      <c r="N22" s="77">
        <f t="shared" si="1"/>
        <v>822.07099200000005</v>
      </c>
      <c r="O22" s="79">
        <f t="shared" si="1"/>
        <v>822.07099200000005</v>
      </c>
      <c r="P22" s="77">
        <f t="shared" si="1"/>
        <v>1162.9296960000001</v>
      </c>
      <c r="Q22" s="81">
        <f t="shared" si="1"/>
        <v>1117.8160440000001</v>
      </c>
      <c r="R22" s="80">
        <f t="shared" si="1"/>
        <v>1117.8160440000001</v>
      </c>
      <c r="S22" s="84">
        <f t="shared" si="1"/>
        <v>1002.5256000000001</v>
      </c>
      <c r="T22" s="85">
        <f t="shared" si="1"/>
        <v>1368.4474440000001</v>
      </c>
      <c r="U22" s="81">
        <f t="shared" si="1"/>
        <v>1300.7769660000001</v>
      </c>
      <c r="V22" s="84">
        <f t="shared" si="1"/>
        <v>1278.2201400000001</v>
      </c>
      <c r="W22" s="83">
        <f t="shared" si="1"/>
        <v>822.07099200000005</v>
      </c>
      <c r="X22" s="82">
        <f t="shared" si="1"/>
        <v>912.29829600000005</v>
      </c>
      <c r="Y22" s="80">
        <f t="shared" si="1"/>
        <v>822.07099200000005</v>
      </c>
      <c r="Z22" s="84">
        <f t="shared" si="1"/>
        <v>822.07099200000005</v>
      </c>
    </row>
    <row r="23" spans="1:26">
      <c r="A23" s="14" t="s">
        <v>80</v>
      </c>
      <c r="B23" s="22" t="s">
        <v>71</v>
      </c>
      <c r="C23" s="77">
        <f t="shared" si="0"/>
        <v>616.55324400000006</v>
      </c>
      <c r="D23" s="84">
        <f t="shared" ref="D23:R23" si="2">D4*2*1.253157</f>
        <v>616.55324400000006</v>
      </c>
      <c r="E23" s="77">
        <f t="shared" si="2"/>
        <v>674.19846600000005</v>
      </c>
      <c r="F23" s="84">
        <f t="shared" si="2"/>
        <v>701.76792</v>
      </c>
      <c r="G23" s="77">
        <f t="shared" si="2"/>
        <v>741.86894400000006</v>
      </c>
      <c r="H23" s="84">
        <f t="shared" si="2"/>
        <v>739.36263000000008</v>
      </c>
      <c r="I23" s="80">
        <f t="shared" si="2"/>
        <v>776.95734000000004</v>
      </c>
      <c r="J23" s="80">
        <f t="shared" si="2"/>
        <v>776.95734000000004</v>
      </c>
      <c r="K23" s="82">
        <f t="shared" si="2"/>
        <v>834.60256200000003</v>
      </c>
      <c r="L23" s="77">
        <f t="shared" si="2"/>
        <v>729.33737400000007</v>
      </c>
      <c r="M23" s="84">
        <f t="shared" si="2"/>
        <v>639.11007000000006</v>
      </c>
      <c r="N23" s="77">
        <f t="shared" si="2"/>
        <v>822.07099200000005</v>
      </c>
      <c r="O23" s="84">
        <f t="shared" si="2"/>
        <v>822.07099200000005</v>
      </c>
      <c r="P23" s="77">
        <f t="shared" si="2"/>
        <v>1162.9296960000001</v>
      </c>
      <c r="Q23" s="80">
        <f t="shared" si="2"/>
        <v>1117.8160440000001</v>
      </c>
      <c r="R23" s="80">
        <f t="shared" si="2"/>
        <v>1117.8160440000001</v>
      </c>
      <c r="S23" s="84">
        <f t="shared" si="1"/>
        <v>1002.5256000000001</v>
      </c>
      <c r="T23" s="77">
        <f t="shared" si="1"/>
        <v>1368.4474440000001</v>
      </c>
      <c r="U23" s="80">
        <f t="shared" si="1"/>
        <v>1300.7769660000001</v>
      </c>
      <c r="V23" s="84">
        <f t="shared" si="1"/>
        <v>1278.2201400000001</v>
      </c>
      <c r="W23" s="77">
        <f t="shared" si="1"/>
        <v>822.07099200000005</v>
      </c>
      <c r="X23" s="82">
        <f t="shared" si="1"/>
        <v>912.29829600000005</v>
      </c>
      <c r="Y23" s="80">
        <f t="shared" si="1"/>
        <v>822.07099200000005</v>
      </c>
      <c r="Z23" s="84">
        <f t="shared" si="1"/>
        <v>822.07099200000005</v>
      </c>
    </row>
    <row r="24" spans="1:26">
      <c r="A24" s="14" t="s">
        <v>118</v>
      </c>
      <c r="B24" s="22" t="s">
        <v>81</v>
      </c>
      <c r="C24" s="77">
        <f t="shared" si="0"/>
        <v>684.22372200000007</v>
      </c>
      <c r="D24" s="84">
        <f t="shared" si="1"/>
        <v>684.22372200000007</v>
      </c>
      <c r="E24" s="77">
        <f t="shared" si="1"/>
        <v>721.81843200000003</v>
      </c>
      <c r="F24" s="84">
        <f t="shared" si="1"/>
        <v>739.36263000000008</v>
      </c>
      <c r="G24" s="77">
        <f t="shared" si="1"/>
        <v>786.98259600000006</v>
      </c>
      <c r="H24" s="84">
        <f t="shared" si="1"/>
        <v>789.48891000000003</v>
      </c>
      <c r="I24" s="80">
        <f t="shared" si="1"/>
        <v>824.57730600000002</v>
      </c>
      <c r="J24" s="80">
        <f t="shared" si="1"/>
        <v>824.57730600000002</v>
      </c>
      <c r="K24" s="82">
        <f t="shared" si="1"/>
        <v>902.27304000000004</v>
      </c>
      <c r="L24" s="77">
        <f t="shared" si="1"/>
        <v>799.51416600000005</v>
      </c>
      <c r="M24" s="84">
        <f t="shared" si="1"/>
        <v>706.78054800000007</v>
      </c>
      <c r="N24" s="77">
        <f t="shared" si="1"/>
        <v>889.74147000000005</v>
      </c>
      <c r="O24" s="84">
        <f t="shared" si="1"/>
        <v>889.74147000000005</v>
      </c>
      <c r="P24" s="77">
        <f t="shared" si="1"/>
        <v>1230.6001740000002</v>
      </c>
      <c r="Q24" s="80">
        <f t="shared" si="1"/>
        <v>1185.4865220000002</v>
      </c>
      <c r="R24" s="80">
        <f t="shared" si="1"/>
        <v>1185.4865220000002</v>
      </c>
      <c r="S24" s="84">
        <f t="shared" si="1"/>
        <v>1072.7023920000001</v>
      </c>
      <c r="T24" s="77">
        <f t="shared" si="1"/>
        <v>1436.1179220000001</v>
      </c>
      <c r="U24" s="80">
        <f t="shared" si="1"/>
        <v>1368.4474440000001</v>
      </c>
      <c r="V24" s="84">
        <f t="shared" si="1"/>
        <v>1345.8906180000001</v>
      </c>
      <c r="W24" s="77">
        <f t="shared" si="1"/>
        <v>889.74147000000005</v>
      </c>
      <c r="X24" s="82">
        <f t="shared" si="1"/>
        <v>979.96877400000005</v>
      </c>
      <c r="Y24" s="80">
        <f t="shared" si="1"/>
        <v>889.74147000000005</v>
      </c>
      <c r="Z24" s="84">
        <f t="shared" si="1"/>
        <v>889.74147000000005</v>
      </c>
    </row>
    <row r="25" spans="1:26">
      <c r="A25" s="14" t="s">
        <v>119</v>
      </c>
      <c r="B25" s="22" t="s">
        <v>81</v>
      </c>
      <c r="C25" s="77">
        <f t="shared" si="0"/>
        <v>684.22372200000007</v>
      </c>
      <c r="D25" s="84">
        <f t="shared" si="1"/>
        <v>684.22372200000007</v>
      </c>
      <c r="E25" s="77">
        <f t="shared" si="1"/>
        <v>721.81843200000003</v>
      </c>
      <c r="F25" s="84">
        <f t="shared" si="1"/>
        <v>739.36263000000008</v>
      </c>
      <c r="G25" s="77">
        <f t="shared" si="1"/>
        <v>786.98259600000006</v>
      </c>
      <c r="H25" s="84">
        <f t="shared" si="1"/>
        <v>789.48891000000003</v>
      </c>
      <c r="I25" s="80">
        <f t="shared" si="1"/>
        <v>824.57730600000002</v>
      </c>
      <c r="J25" s="80">
        <f t="shared" si="1"/>
        <v>824.57730600000002</v>
      </c>
      <c r="K25" s="82">
        <f t="shared" si="1"/>
        <v>902.27304000000004</v>
      </c>
      <c r="L25" s="77">
        <f t="shared" si="1"/>
        <v>799.51416600000005</v>
      </c>
      <c r="M25" s="84">
        <f t="shared" si="1"/>
        <v>706.78054800000007</v>
      </c>
      <c r="N25" s="77">
        <f t="shared" si="1"/>
        <v>889.74147000000005</v>
      </c>
      <c r="O25" s="84">
        <f t="shared" si="1"/>
        <v>889.74147000000005</v>
      </c>
      <c r="P25" s="77">
        <f t="shared" si="1"/>
        <v>1230.6001740000002</v>
      </c>
      <c r="Q25" s="80">
        <f t="shared" si="1"/>
        <v>1185.4865220000002</v>
      </c>
      <c r="R25" s="80">
        <f t="shared" si="1"/>
        <v>1185.4865220000002</v>
      </c>
      <c r="S25" s="84">
        <f t="shared" si="1"/>
        <v>1072.7023920000001</v>
      </c>
      <c r="T25" s="77">
        <f t="shared" si="1"/>
        <v>1436.1179220000001</v>
      </c>
      <c r="U25" s="80">
        <f t="shared" si="1"/>
        <v>1368.4474440000001</v>
      </c>
      <c r="V25" s="84">
        <f t="shared" si="1"/>
        <v>1345.8906180000001</v>
      </c>
      <c r="W25" s="77">
        <f t="shared" si="1"/>
        <v>889.74147000000005</v>
      </c>
      <c r="X25" s="82">
        <f t="shared" si="1"/>
        <v>979.96877400000005</v>
      </c>
      <c r="Y25" s="80">
        <f t="shared" si="1"/>
        <v>889.74147000000005</v>
      </c>
      <c r="Z25" s="84">
        <f t="shared" si="1"/>
        <v>889.74147000000005</v>
      </c>
    </row>
    <row r="26" spans="1:26">
      <c r="A26" s="14" t="s">
        <v>117</v>
      </c>
      <c r="B26" s="22" t="s">
        <v>456</v>
      </c>
      <c r="C26" s="77">
        <f t="shared" si="0"/>
        <v>751.89420000000007</v>
      </c>
      <c r="D26" s="84">
        <f t="shared" si="1"/>
        <v>751.89420000000007</v>
      </c>
      <c r="E26" s="77">
        <f t="shared" si="1"/>
        <v>766.93208400000003</v>
      </c>
      <c r="F26" s="84">
        <f t="shared" si="1"/>
        <v>827.08362</v>
      </c>
      <c r="G26" s="77">
        <f t="shared" si="1"/>
        <v>832.09624800000006</v>
      </c>
      <c r="H26" s="84">
        <f t="shared" si="1"/>
        <v>852.14676000000009</v>
      </c>
      <c r="I26" s="80">
        <f t="shared" si="1"/>
        <v>869.69095800000002</v>
      </c>
      <c r="J26" s="80">
        <f t="shared" si="1"/>
        <v>887.23515600000007</v>
      </c>
      <c r="K26" s="82">
        <f t="shared" si="1"/>
        <v>964.93089000000009</v>
      </c>
      <c r="L26" s="77">
        <f t="shared" si="1"/>
        <v>867.18464400000005</v>
      </c>
      <c r="M26" s="84">
        <f t="shared" si="1"/>
        <v>774.45102600000007</v>
      </c>
      <c r="N26" s="77">
        <f t="shared" si="1"/>
        <v>957.41194800000005</v>
      </c>
      <c r="O26" s="84">
        <f t="shared" si="1"/>
        <v>957.41194800000005</v>
      </c>
      <c r="P26" s="77">
        <f t="shared" si="1"/>
        <v>1300.7769660000001</v>
      </c>
      <c r="Q26" s="80">
        <f t="shared" si="1"/>
        <v>1255.6633140000001</v>
      </c>
      <c r="R26" s="80">
        <f t="shared" si="1"/>
        <v>1255.6633140000001</v>
      </c>
      <c r="S26" s="84">
        <f t="shared" si="1"/>
        <v>1140.3728700000001</v>
      </c>
      <c r="T26" s="77">
        <f t="shared" si="1"/>
        <v>1506.2947140000001</v>
      </c>
      <c r="U26" s="80">
        <f t="shared" si="1"/>
        <v>1436.1179220000001</v>
      </c>
      <c r="V26" s="84">
        <f t="shared" si="1"/>
        <v>1413.5610960000001</v>
      </c>
      <c r="W26" s="77">
        <f t="shared" si="1"/>
        <v>957.41194800000005</v>
      </c>
      <c r="X26" s="82">
        <f t="shared" si="1"/>
        <v>1050.1455660000001</v>
      </c>
      <c r="Y26" s="80">
        <f t="shared" si="1"/>
        <v>957.41194800000005</v>
      </c>
      <c r="Z26" s="84">
        <f t="shared" si="1"/>
        <v>957.41194800000005</v>
      </c>
    </row>
    <row r="27" spans="1:26">
      <c r="A27" s="14" t="s">
        <v>79</v>
      </c>
      <c r="B27" s="22" t="s">
        <v>456</v>
      </c>
      <c r="C27" s="77">
        <f t="shared" si="0"/>
        <v>751.89420000000007</v>
      </c>
      <c r="D27" s="84">
        <f t="shared" si="1"/>
        <v>751.89420000000007</v>
      </c>
      <c r="E27" s="77">
        <f t="shared" si="1"/>
        <v>766.93208400000003</v>
      </c>
      <c r="F27" s="84">
        <f t="shared" si="1"/>
        <v>827.08362</v>
      </c>
      <c r="G27" s="77">
        <f t="shared" si="1"/>
        <v>832.09624800000006</v>
      </c>
      <c r="H27" s="84">
        <f t="shared" si="1"/>
        <v>852.14676000000009</v>
      </c>
      <c r="I27" s="80">
        <f t="shared" si="1"/>
        <v>869.69095800000002</v>
      </c>
      <c r="J27" s="80">
        <f t="shared" si="1"/>
        <v>887.23515600000007</v>
      </c>
      <c r="K27" s="82">
        <f t="shared" si="1"/>
        <v>964.93089000000009</v>
      </c>
      <c r="L27" s="77">
        <f t="shared" si="1"/>
        <v>867.18464400000005</v>
      </c>
      <c r="M27" s="84">
        <f t="shared" si="1"/>
        <v>774.45102600000007</v>
      </c>
      <c r="N27" s="77">
        <f t="shared" si="1"/>
        <v>957.41194800000005</v>
      </c>
      <c r="O27" s="84">
        <f t="shared" si="1"/>
        <v>957.41194800000005</v>
      </c>
      <c r="P27" s="77">
        <f t="shared" si="1"/>
        <v>1300.7769660000001</v>
      </c>
      <c r="Q27" s="80">
        <f t="shared" si="1"/>
        <v>1255.6633140000001</v>
      </c>
      <c r="R27" s="80">
        <f t="shared" si="1"/>
        <v>1255.6633140000001</v>
      </c>
      <c r="S27" s="84">
        <f t="shared" si="1"/>
        <v>1140.3728700000001</v>
      </c>
      <c r="T27" s="77">
        <f t="shared" si="1"/>
        <v>1506.2947140000001</v>
      </c>
      <c r="U27" s="80">
        <f t="shared" si="1"/>
        <v>1436.1179220000001</v>
      </c>
      <c r="V27" s="84">
        <f t="shared" si="1"/>
        <v>1413.5610960000001</v>
      </c>
      <c r="W27" s="77">
        <f t="shared" si="1"/>
        <v>957.41194800000005</v>
      </c>
      <c r="X27" s="82">
        <f t="shared" si="1"/>
        <v>1050.1455660000001</v>
      </c>
      <c r="Y27" s="80">
        <f t="shared" si="1"/>
        <v>957.41194800000005</v>
      </c>
      <c r="Z27" s="84">
        <f t="shared" si="1"/>
        <v>957.41194800000005</v>
      </c>
    </row>
    <row r="28" spans="1:26">
      <c r="A28" s="14" t="s">
        <v>81</v>
      </c>
      <c r="B28" s="22" t="s">
        <v>119</v>
      </c>
      <c r="C28" s="77">
        <f t="shared" si="0"/>
        <v>799.51416600000005</v>
      </c>
      <c r="D28" s="84">
        <f t="shared" si="1"/>
        <v>844.62781800000005</v>
      </c>
      <c r="E28" s="77">
        <f t="shared" si="1"/>
        <v>812.04573600000003</v>
      </c>
      <c r="F28" s="84">
        <f t="shared" si="1"/>
        <v>869.69095800000002</v>
      </c>
      <c r="G28" s="77">
        <f t="shared" si="1"/>
        <v>877.20990000000006</v>
      </c>
      <c r="H28" s="84">
        <f t="shared" si="1"/>
        <v>939.86775</v>
      </c>
      <c r="I28" s="80">
        <f t="shared" si="1"/>
        <v>914.80461000000003</v>
      </c>
      <c r="J28" s="80">
        <f t="shared" si="1"/>
        <v>974.9561460000001</v>
      </c>
      <c r="K28" s="82">
        <f t="shared" si="1"/>
        <v>1052.6518800000001</v>
      </c>
      <c r="L28" s="77">
        <f t="shared" si="1"/>
        <v>957.41194800000005</v>
      </c>
      <c r="M28" s="84">
        <f t="shared" si="1"/>
        <v>867.18464400000005</v>
      </c>
      <c r="N28" s="77">
        <f t="shared" si="1"/>
        <v>1050.1455660000001</v>
      </c>
      <c r="O28" s="84">
        <f t="shared" si="1"/>
        <v>1050.1455660000001</v>
      </c>
      <c r="P28" s="77">
        <f t="shared" si="1"/>
        <v>1391.0042700000001</v>
      </c>
      <c r="Q28" s="80">
        <f t="shared" si="1"/>
        <v>1345.8906180000001</v>
      </c>
      <c r="R28" s="80">
        <f t="shared" si="1"/>
        <v>1345.8906180000001</v>
      </c>
      <c r="S28" s="84">
        <f t="shared" si="1"/>
        <v>1230.6001740000002</v>
      </c>
      <c r="T28" s="77">
        <f t="shared" si="1"/>
        <v>1596.5220180000001</v>
      </c>
      <c r="U28" s="80">
        <f t="shared" si="1"/>
        <v>1528.8515400000001</v>
      </c>
      <c r="V28" s="84">
        <f t="shared" si="1"/>
        <v>1506.2947140000001</v>
      </c>
      <c r="W28" s="77">
        <f t="shared" si="1"/>
        <v>1050.1455660000001</v>
      </c>
      <c r="X28" s="82">
        <f t="shared" si="1"/>
        <v>1140.3728700000001</v>
      </c>
      <c r="Y28" s="80">
        <f t="shared" si="1"/>
        <v>1050.1455660000001</v>
      </c>
      <c r="Z28" s="84">
        <f t="shared" si="1"/>
        <v>1050.1455660000001</v>
      </c>
    </row>
    <row r="29" spans="1:26">
      <c r="A29" s="14" t="s">
        <v>70</v>
      </c>
      <c r="B29" s="22" t="s">
        <v>76</v>
      </c>
      <c r="C29" s="77">
        <f t="shared" si="0"/>
        <v>844.62781800000005</v>
      </c>
      <c r="D29" s="84">
        <f t="shared" si="1"/>
        <v>947.38669200000004</v>
      </c>
      <c r="E29" s="77">
        <f t="shared" si="1"/>
        <v>857.15938800000004</v>
      </c>
      <c r="F29" s="84">
        <f t="shared" si="1"/>
        <v>1090.24659</v>
      </c>
      <c r="G29" s="77">
        <f t="shared" si="1"/>
        <v>924.82986600000004</v>
      </c>
      <c r="H29" s="84">
        <f t="shared" si="1"/>
        <v>1080.2213340000001</v>
      </c>
      <c r="I29" s="80">
        <f t="shared" si="1"/>
        <v>959.91826200000003</v>
      </c>
      <c r="J29" s="80">
        <f t="shared" si="1"/>
        <v>1115.3097300000002</v>
      </c>
      <c r="K29" s="82">
        <f t="shared" si="1"/>
        <v>1193.0054640000001</v>
      </c>
      <c r="L29" s="77">
        <f t="shared" si="1"/>
        <v>1060.170822</v>
      </c>
      <c r="M29" s="84">
        <f t="shared" si="1"/>
        <v>969.94351800000004</v>
      </c>
      <c r="N29" s="77">
        <f t="shared" si="1"/>
        <v>1152.90444</v>
      </c>
      <c r="O29" s="84">
        <f t="shared" si="1"/>
        <v>1152.90444</v>
      </c>
      <c r="P29" s="77">
        <f t="shared" si="1"/>
        <v>1493.763144</v>
      </c>
      <c r="Q29" s="80">
        <f t="shared" si="1"/>
        <v>1278.2201400000001</v>
      </c>
      <c r="R29" s="80">
        <f t="shared" si="1"/>
        <v>1278.2201400000001</v>
      </c>
      <c r="S29" s="84">
        <f t="shared" si="1"/>
        <v>1333.359048</v>
      </c>
      <c r="T29" s="77">
        <f t="shared" si="1"/>
        <v>1699.280892</v>
      </c>
      <c r="U29" s="80">
        <f t="shared" si="1"/>
        <v>1631.610414</v>
      </c>
      <c r="V29" s="84">
        <f t="shared" si="1"/>
        <v>1609.053588</v>
      </c>
      <c r="W29" s="77">
        <f t="shared" si="1"/>
        <v>1152.90444</v>
      </c>
      <c r="X29" s="82">
        <f t="shared" si="1"/>
        <v>1243.131744</v>
      </c>
      <c r="Y29" s="80">
        <f t="shared" si="1"/>
        <v>1152.90444</v>
      </c>
      <c r="Z29" s="84">
        <f t="shared" si="1"/>
        <v>1152.90444</v>
      </c>
    </row>
    <row r="30" spans="1:26">
      <c r="A30" s="14" t="s">
        <v>75</v>
      </c>
      <c r="B30" s="22" t="s">
        <v>117</v>
      </c>
      <c r="C30" s="77">
        <f t="shared" si="0"/>
        <v>912.29829600000005</v>
      </c>
      <c r="D30" s="84">
        <f t="shared" si="1"/>
        <v>1037.613996</v>
      </c>
      <c r="E30" s="77">
        <f t="shared" si="1"/>
        <v>924.82986600000004</v>
      </c>
      <c r="F30" s="84">
        <f t="shared" si="1"/>
        <v>1185.4865220000002</v>
      </c>
      <c r="G30" s="77">
        <f t="shared" si="1"/>
        <v>992.50034400000004</v>
      </c>
      <c r="H30" s="84">
        <f t="shared" si="1"/>
        <v>1255.6633140000001</v>
      </c>
      <c r="I30" s="80">
        <f t="shared" si="1"/>
        <v>1027.5887400000001</v>
      </c>
      <c r="J30" s="80">
        <f t="shared" si="1"/>
        <v>1290.75171</v>
      </c>
      <c r="K30" s="82">
        <f t="shared" si="1"/>
        <v>1368.4474440000001</v>
      </c>
      <c r="L30" s="77">
        <f t="shared" si="1"/>
        <v>1152.90444</v>
      </c>
      <c r="M30" s="84">
        <f t="shared" si="1"/>
        <v>1060.170822</v>
      </c>
      <c r="N30" s="77">
        <f t="shared" si="1"/>
        <v>1243.131744</v>
      </c>
      <c r="O30" s="84">
        <f t="shared" si="1"/>
        <v>1243.131744</v>
      </c>
      <c r="P30" s="77">
        <f t="shared" si="1"/>
        <v>1583.990448</v>
      </c>
      <c r="Q30" s="80">
        <f t="shared" si="1"/>
        <v>1458.6747480000001</v>
      </c>
      <c r="R30" s="80">
        <f t="shared" si="1"/>
        <v>1458.6747480000001</v>
      </c>
      <c r="S30" s="84">
        <f t="shared" si="1"/>
        <v>1426.092666</v>
      </c>
      <c r="T30" s="77">
        <f t="shared" si="1"/>
        <v>1789.508196</v>
      </c>
      <c r="U30" s="80">
        <f t="shared" si="1"/>
        <v>1721.837718</v>
      </c>
      <c r="V30" s="84">
        <f t="shared" si="1"/>
        <v>1699.280892</v>
      </c>
      <c r="W30" s="77">
        <f t="shared" si="1"/>
        <v>1243.131744</v>
      </c>
      <c r="X30" s="82">
        <f t="shared" si="1"/>
        <v>1333.359048</v>
      </c>
      <c r="Y30" s="80">
        <f t="shared" si="1"/>
        <v>1243.131744</v>
      </c>
      <c r="Z30" s="84">
        <f t="shared" si="1"/>
        <v>1243.131744</v>
      </c>
    </row>
    <row r="31" spans="1:26">
      <c r="A31" s="14" t="s">
        <v>76</v>
      </c>
      <c r="B31" s="22" t="s">
        <v>80</v>
      </c>
      <c r="C31" s="77">
        <f t="shared" si="0"/>
        <v>1027.5887400000001</v>
      </c>
      <c r="D31" s="84">
        <f t="shared" si="1"/>
        <v>1198.018092</v>
      </c>
      <c r="E31" s="77">
        <f t="shared" si="1"/>
        <v>1002.5256000000001</v>
      </c>
      <c r="F31" s="84">
        <f t="shared" si="1"/>
        <v>1503.7884000000001</v>
      </c>
      <c r="G31" s="77">
        <f t="shared" si="1"/>
        <v>1105.284474</v>
      </c>
      <c r="H31" s="84">
        <f t="shared" si="1"/>
        <v>1431.1052940000002</v>
      </c>
      <c r="I31" s="80">
        <f t="shared" si="1"/>
        <v>1097.7655320000001</v>
      </c>
      <c r="J31" s="80">
        <f t="shared" si="1"/>
        <v>1466.1936900000001</v>
      </c>
      <c r="K31" s="82">
        <f t="shared" si="1"/>
        <v>1573.9651920000001</v>
      </c>
      <c r="L31" s="77">
        <f t="shared" si="1"/>
        <v>1310.802222</v>
      </c>
      <c r="M31" s="84">
        <f t="shared" si="1"/>
        <v>1220.574918</v>
      </c>
      <c r="N31" s="77">
        <f t="shared" si="1"/>
        <v>1345.8906180000001</v>
      </c>
      <c r="O31" s="84">
        <f t="shared" si="1"/>
        <v>1345.8906180000001</v>
      </c>
      <c r="P31" s="77">
        <f t="shared" si="1"/>
        <v>1734.3692880000001</v>
      </c>
      <c r="Q31" s="80">
        <f t="shared" si="1"/>
        <v>1699.280892</v>
      </c>
      <c r="R31" s="80">
        <f t="shared" si="1"/>
        <v>1699.280892</v>
      </c>
      <c r="S31" s="84">
        <f t="shared" si="1"/>
        <v>1583.990448</v>
      </c>
      <c r="T31" s="77">
        <f t="shared" si="1"/>
        <v>1892.2670700000001</v>
      </c>
      <c r="U31" s="80">
        <f t="shared" si="1"/>
        <v>1882.2418140000002</v>
      </c>
      <c r="V31" s="84">
        <f t="shared" si="1"/>
        <v>1859.6849880000002</v>
      </c>
      <c r="W31" s="77">
        <f t="shared" si="1"/>
        <v>1403.53584</v>
      </c>
      <c r="X31" s="82">
        <f t="shared" si="1"/>
        <v>1436.1179220000001</v>
      </c>
      <c r="Y31" s="80">
        <f t="shared" si="1"/>
        <v>1403.53584</v>
      </c>
      <c r="Z31" s="84">
        <f t="shared" si="1"/>
        <v>1323.3337920000001</v>
      </c>
    </row>
    <row r="32" spans="1:26">
      <c r="A32" s="14" t="s">
        <v>71</v>
      </c>
      <c r="B32" s="22" t="s">
        <v>80</v>
      </c>
      <c r="C32" s="77">
        <f t="shared" si="0"/>
        <v>1027.5887400000001</v>
      </c>
      <c r="D32" s="84">
        <f t="shared" si="1"/>
        <v>1198.018092</v>
      </c>
      <c r="E32" s="77">
        <f t="shared" si="1"/>
        <v>1002.5256000000001</v>
      </c>
      <c r="F32" s="84">
        <f t="shared" si="1"/>
        <v>1503.7884000000001</v>
      </c>
      <c r="G32" s="77">
        <f t="shared" si="1"/>
        <v>1105.284474</v>
      </c>
      <c r="H32" s="84">
        <f t="shared" si="1"/>
        <v>1431.1052940000002</v>
      </c>
      <c r="I32" s="80">
        <f t="shared" si="1"/>
        <v>1097.7655320000001</v>
      </c>
      <c r="J32" s="80">
        <f t="shared" si="1"/>
        <v>1466.1936900000001</v>
      </c>
      <c r="K32" s="82">
        <f t="shared" si="1"/>
        <v>1573.9651920000001</v>
      </c>
      <c r="L32" s="77">
        <f t="shared" si="1"/>
        <v>1310.802222</v>
      </c>
      <c r="M32" s="84">
        <f t="shared" si="1"/>
        <v>1220.574918</v>
      </c>
      <c r="N32" s="77">
        <f t="shared" si="1"/>
        <v>1345.8906180000001</v>
      </c>
      <c r="O32" s="84">
        <f t="shared" si="1"/>
        <v>1345.8906180000001</v>
      </c>
      <c r="P32" s="77">
        <f t="shared" si="1"/>
        <v>1734.3692880000001</v>
      </c>
      <c r="Q32" s="80">
        <f t="shared" si="1"/>
        <v>1699.280892</v>
      </c>
      <c r="R32" s="80">
        <f t="shared" si="1"/>
        <v>1699.280892</v>
      </c>
      <c r="S32" s="84">
        <f t="shared" si="1"/>
        <v>1583.990448</v>
      </c>
      <c r="T32" s="77">
        <f t="shared" si="1"/>
        <v>1892.2670700000001</v>
      </c>
      <c r="U32" s="80">
        <f t="shared" si="1"/>
        <v>1882.2418140000002</v>
      </c>
      <c r="V32" s="84">
        <f t="shared" si="1"/>
        <v>1859.6849880000002</v>
      </c>
      <c r="W32" s="77">
        <f t="shared" si="1"/>
        <v>1403.53584</v>
      </c>
      <c r="X32" s="82">
        <f t="shared" si="1"/>
        <v>1436.1179220000001</v>
      </c>
      <c r="Y32" s="80">
        <f t="shared" si="1"/>
        <v>1403.53584</v>
      </c>
      <c r="Z32" s="84">
        <f t="shared" si="1"/>
        <v>1323.3337920000001</v>
      </c>
    </row>
    <row r="33" spans="1:26">
      <c r="A33" s="14" t="s">
        <v>72</v>
      </c>
      <c r="B33" s="22" t="s">
        <v>72</v>
      </c>
      <c r="C33" s="77">
        <f t="shared" si="0"/>
        <v>1368.4474440000001</v>
      </c>
      <c r="D33" s="84">
        <f t="shared" si="1"/>
        <v>1368.4474440000001</v>
      </c>
      <c r="E33" s="77">
        <f t="shared" si="1"/>
        <v>1310.802222</v>
      </c>
      <c r="F33" s="84">
        <f t="shared" si="1"/>
        <v>1691.7619500000001</v>
      </c>
      <c r="G33" s="77">
        <f t="shared" si="1"/>
        <v>1448.649492</v>
      </c>
      <c r="H33" s="84">
        <f t="shared" si="1"/>
        <v>1779.4829400000001</v>
      </c>
      <c r="I33" s="80">
        <f t="shared" si="1"/>
        <v>1516.31997</v>
      </c>
      <c r="J33" s="80">
        <f t="shared" si="1"/>
        <v>1797.0271380000001</v>
      </c>
      <c r="K33" s="82">
        <f t="shared" si="1"/>
        <v>1939.8870360000001</v>
      </c>
      <c r="L33" s="77">
        <f t="shared" si="1"/>
        <v>1596.5220180000001</v>
      </c>
      <c r="M33" s="84">
        <f t="shared" si="1"/>
        <v>1596.5220180000001</v>
      </c>
      <c r="N33" s="77">
        <f t="shared" si="1"/>
        <v>1596.5220180000001</v>
      </c>
      <c r="O33" s="84">
        <f t="shared" si="1"/>
        <v>1596.5220180000001</v>
      </c>
      <c r="P33" s="77">
        <f t="shared" si="1"/>
        <v>1914.8238960000001</v>
      </c>
      <c r="Q33" s="80">
        <f t="shared" si="1"/>
        <v>1802.0397660000001</v>
      </c>
      <c r="R33" s="80">
        <f t="shared" si="1"/>
        <v>1802.0397660000001</v>
      </c>
      <c r="S33" s="84">
        <f t="shared" si="1"/>
        <v>1686.7493220000001</v>
      </c>
      <c r="T33" s="77">
        <f t="shared" si="1"/>
        <v>2075.2279920000001</v>
      </c>
      <c r="U33" s="80">
        <f t="shared" ref="D33:Z38" si="3">U14*2*1.253157</f>
        <v>1995.0259440000002</v>
      </c>
      <c r="V33" s="84">
        <f t="shared" si="3"/>
        <v>1962.4438620000001</v>
      </c>
      <c r="W33" s="77">
        <f t="shared" si="3"/>
        <v>1506.2947140000001</v>
      </c>
      <c r="X33" s="82">
        <f t="shared" si="3"/>
        <v>1619.0788440000001</v>
      </c>
      <c r="Y33" s="80">
        <f t="shared" si="3"/>
        <v>1506.2947140000001</v>
      </c>
      <c r="Z33" s="84">
        <f t="shared" si="3"/>
        <v>1506.2947140000001</v>
      </c>
    </row>
    <row r="34" spans="1:26">
      <c r="A34" s="14" t="s">
        <v>77</v>
      </c>
      <c r="B34" s="22" t="s">
        <v>72</v>
      </c>
      <c r="C34" s="77">
        <f t="shared" si="0"/>
        <v>1368.4474440000001</v>
      </c>
      <c r="D34" s="84">
        <f t="shared" si="3"/>
        <v>1368.4474440000001</v>
      </c>
      <c r="E34" s="77">
        <f t="shared" si="3"/>
        <v>1310.802222</v>
      </c>
      <c r="F34" s="84">
        <f t="shared" si="3"/>
        <v>1691.7619500000001</v>
      </c>
      <c r="G34" s="77">
        <f t="shared" si="3"/>
        <v>1448.649492</v>
      </c>
      <c r="H34" s="84">
        <f t="shared" si="3"/>
        <v>1779.4829400000001</v>
      </c>
      <c r="I34" s="80">
        <f t="shared" si="3"/>
        <v>1516.31997</v>
      </c>
      <c r="J34" s="80">
        <f t="shared" si="3"/>
        <v>1797.0271380000001</v>
      </c>
      <c r="K34" s="82">
        <f t="shared" si="3"/>
        <v>1939.8870360000001</v>
      </c>
      <c r="L34" s="77">
        <f t="shared" si="3"/>
        <v>1596.5220180000001</v>
      </c>
      <c r="M34" s="84">
        <f t="shared" si="3"/>
        <v>1596.5220180000001</v>
      </c>
      <c r="N34" s="77">
        <f t="shared" si="3"/>
        <v>1596.5220180000001</v>
      </c>
      <c r="O34" s="84">
        <f t="shared" si="3"/>
        <v>1596.5220180000001</v>
      </c>
      <c r="P34" s="77">
        <f t="shared" si="3"/>
        <v>1914.8238960000001</v>
      </c>
      <c r="Q34" s="80">
        <f t="shared" si="3"/>
        <v>1802.0397660000001</v>
      </c>
      <c r="R34" s="80">
        <f t="shared" si="3"/>
        <v>1802.0397660000001</v>
      </c>
      <c r="S34" s="84">
        <f t="shared" si="3"/>
        <v>1686.7493220000001</v>
      </c>
      <c r="T34" s="77">
        <f t="shared" si="3"/>
        <v>2075.2279920000001</v>
      </c>
      <c r="U34" s="80">
        <f t="shared" si="3"/>
        <v>1995.0259440000002</v>
      </c>
      <c r="V34" s="84">
        <f t="shared" si="3"/>
        <v>1962.4438620000001</v>
      </c>
      <c r="W34" s="77">
        <f t="shared" si="3"/>
        <v>1506.2947140000001</v>
      </c>
      <c r="X34" s="82">
        <f t="shared" si="3"/>
        <v>1619.0788440000001</v>
      </c>
      <c r="Y34" s="80">
        <f t="shared" si="3"/>
        <v>1506.2947140000001</v>
      </c>
      <c r="Z34" s="84">
        <f t="shared" si="3"/>
        <v>1506.2947140000001</v>
      </c>
    </row>
    <row r="35" spans="1:26">
      <c r="A35" s="14" t="s">
        <v>74</v>
      </c>
      <c r="B35" s="22" t="s">
        <v>74</v>
      </c>
      <c r="C35" s="77">
        <f t="shared" si="0"/>
        <v>3260.7145140000002</v>
      </c>
      <c r="D35" s="84">
        <f t="shared" si="3"/>
        <v>3260.7145140000002</v>
      </c>
      <c r="E35" s="77">
        <f t="shared" si="3"/>
        <v>2992.538916</v>
      </c>
      <c r="F35" s="84">
        <f t="shared" si="3"/>
        <v>3007.5768000000003</v>
      </c>
      <c r="G35" s="77">
        <f t="shared" si="3"/>
        <v>3318.3597360000003</v>
      </c>
      <c r="H35" s="84">
        <f t="shared" si="3"/>
        <v>3258.2082</v>
      </c>
      <c r="I35" s="80">
        <f t="shared" si="3"/>
        <v>3095.2977900000001</v>
      </c>
      <c r="J35" s="80">
        <f t="shared" si="3"/>
        <v>3258.2082</v>
      </c>
      <c r="K35" s="82">
        <f t="shared" si="3"/>
        <v>3634.1553000000004</v>
      </c>
      <c r="L35" s="77">
        <f t="shared" si="3"/>
        <v>3376.004958</v>
      </c>
      <c r="M35" s="84">
        <f t="shared" si="3"/>
        <v>3376.004958</v>
      </c>
      <c r="N35" s="77">
        <f t="shared" si="3"/>
        <v>3443.675436</v>
      </c>
      <c r="O35" s="84">
        <f t="shared" si="3"/>
        <v>3443.675436</v>
      </c>
      <c r="P35" s="77">
        <f t="shared" si="3"/>
        <v>3488.789088</v>
      </c>
      <c r="Q35" s="80">
        <f t="shared" si="3"/>
        <v>3376.004958</v>
      </c>
      <c r="R35" s="80">
        <f t="shared" si="3"/>
        <v>3376.004958</v>
      </c>
      <c r="S35" s="84">
        <f t="shared" si="3"/>
        <v>3260.7145140000002</v>
      </c>
      <c r="T35" s="77">
        <f t="shared" si="3"/>
        <v>3649.1931840000002</v>
      </c>
      <c r="U35" s="80">
        <f t="shared" si="3"/>
        <v>3536.4090540000002</v>
      </c>
      <c r="V35" s="84">
        <f t="shared" si="3"/>
        <v>3536.4090540000002</v>
      </c>
      <c r="W35" s="77">
        <f t="shared" si="3"/>
        <v>3080.2599060000002</v>
      </c>
      <c r="X35" s="82">
        <f t="shared" si="3"/>
        <v>3193.0440360000002</v>
      </c>
      <c r="Y35" s="80">
        <f t="shared" si="3"/>
        <v>3080.2599060000002</v>
      </c>
      <c r="Z35" s="84">
        <f t="shared" si="3"/>
        <v>3080.2599060000002</v>
      </c>
    </row>
    <row r="36" spans="1:26">
      <c r="A36" s="14" t="s">
        <v>78</v>
      </c>
      <c r="B36" s="22" t="s">
        <v>74</v>
      </c>
      <c r="C36" s="77">
        <f t="shared" si="0"/>
        <v>3260.7145140000002</v>
      </c>
      <c r="D36" s="84">
        <f t="shared" si="3"/>
        <v>3260.7145140000002</v>
      </c>
      <c r="E36" s="77">
        <f t="shared" si="3"/>
        <v>2992.538916</v>
      </c>
      <c r="F36" s="84">
        <f t="shared" si="3"/>
        <v>3007.5768000000003</v>
      </c>
      <c r="G36" s="77">
        <f t="shared" si="3"/>
        <v>3318.3597360000003</v>
      </c>
      <c r="H36" s="84">
        <f t="shared" si="3"/>
        <v>3258.2082</v>
      </c>
      <c r="I36" s="80">
        <f t="shared" si="3"/>
        <v>3095.2977900000001</v>
      </c>
      <c r="J36" s="80">
        <f t="shared" si="3"/>
        <v>3258.2082</v>
      </c>
      <c r="K36" s="82">
        <f t="shared" si="3"/>
        <v>3634.1553000000004</v>
      </c>
      <c r="L36" s="77">
        <f t="shared" si="3"/>
        <v>3376.004958</v>
      </c>
      <c r="M36" s="84">
        <f t="shared" si="3"/>
        <v>3376.004958</v>
      </c>
      <c r="N36" s="77">
        <f t="shared" si="3"/>
        <v>3443.675436</v>
      </c>
      <c r="O36" s="84">
        <f t="shared" si="3"/>
        <v>3443.675436</v>
      </c>
      <c r="P36" s="77">
        <f t="shared" si="3"/>
        <v>3488.789088</v>
      </c>
      <c r="Q36" s="80">
        <f t="shared" si="3"/>
        <v>3376.004958</v>
      </c>
      <c r="R36" s="80">
        <f t="shared" si="3"/>
        <v>3376.004958</v>
      </c>
      <c r="S36" s="84">
        <f t="shared" si="3"/>
        <v>3260.7145140000002</v>
      </c>
      <c r="T36" s="77">
        <f t="shared" si="3"/>
        <v>3649.1931840000002</v>
      </c>
      <c r="U36" s="80">
        <f t="shared" si="3"/>
        <v>3536.4090540000002</v>
      </c>
      <c r="V36" s="84">
        <f t="shared" si="3"/>
        <v>3536.4090540000002</v>
      </c>
      <c r="W36" s="77">
        <f t="shared" si="3"/>
        <v>3080.2599060000002</v>
      </c>
      <c r="X36" s="82">
        <f t="shared" si="3"/>
        <v>3193.0440360000002</v>
      </c>
      <c r="Y36" s="80">
        <f t="shared" si="3"/>
        <v>3080.2599060000002</v>
      </c>
      <c r="Z36" s="84">
        <f t="shared" si="3"/>
        <v>3080.2599060000002</v>
      </c>
    </row>
    <row r="37" spans="1:26">
      <c r="A37" s="14" t="s">
        <v>177</v>
      </c>
      <c r="B37" s="22" t="s">
        <v>457</v>
      </c>
      <c r="C37" s="77">
        <f t="shared" si="0"/>
        <v>3944.9382360000004</v>
      </c>
      <c r="D37" s="79">
        <f t="shared" si="3"/>
        <v>3944.9382360000004</v>
      </c>
      <c r="E37" s="77">
        <f t="shared" si="3"/>
        <v>3609.0921600000001</v>
      </c>
      <c r="F37" s="79">
        <f t="shared" si="3"/>
        <v>4010.1024000000002</v>
      </c>
      <c r="G37" s="77">
        <f t="shared" si="3"/>
        <v>4002.5834580000001</v>
      </c>
      <c r="H37" s="79">
        <f t="shared" si="3"/>
        <v>4260.7338</v>
      </c>
      <c r="I37" s="80">
        <f t="shared" si="3"/>
        <v>3711.8510340000003</v>
      </c>
      <c r="J37" s="81">
        <f t="shared" si="3"/>
        <v>4260.7338</v>
      </c>
      <c r="K37" s="82">
        <f t="shared" si="3"/>
        <v>5280.8035980000004</v>
      </c>
      <c r="L37" s="83">
        <f t="shared" si="3"/>
        <v>4060.2286800000002</v>
      </c>
      <c r="M37" s="84">
        <f t="shared" si="3"/>
        <v>4060.2286800000002</v>
      </c>
      <c r="N37" s="77">
        <f t="shared" si="3"/>
        <v>5132.9310720000003</v>
      </c>
      <c r="O37" s="79">
        <f t="shared" si="3"/>
        <v>5132.9310720000003</v>
      </c>
      <c r="P37" s="77">
        <f t="shared" si="3"/>
        <v>4173.0128100000002</v>
      </c>
      <c r="Q37" s="81">
        <f t="shared" si="3"/>
        <v>4060.2286800000002</v>
      </c>
      <c r="R37" s="80">
        <f t="shared" si="3"/>
        <v>4060.2286800000002</v>
      </c>
      <c r="S37" s="84">
        <f t="shared" si="3"/>
        <v>4220.6327760000004</v>
      </c>
      <c r="T37" s="85">
        <f t="shared" si="3"/>
        <v>4333.4169060000004</v>
      </c>
      <c r="U37" s="81">
        <f t="shared" si="3"/>
        <v>4220.6327760000004</v>
      </c>
      <c r="V37" s="84">
        <f t="shared" si="3"/>
        <v>4220.6327760000004</v>
      </c>
      <c r="W37" s="83">
        <f t="shared" si="3"/>
        <v>3764.4836280000004</v>
      </c>
      <c r="X37" s="82">
        <f t="shared" si="3"/>
        <v>3877.2677580000004</v>
      </c>
      <c r="Y37" s="80">
        <f t="shared" si="3"/>
        <v>3764.4836280000004</v>
      </c>
      <c r="Z37" s="84">
        <f t="shared" si="3"/>
        <v>3764.4836280000004</v>
      </c>
    </row>
    <row r="38" spans="1:26" ht="15.75" thickBot="1">
      <c r="A38" s="14" t="s">
        <v>178</v>
      </c>
      <c r="B38" s="22" t="s">
        <v>176</v>
      </c>
      <c r="C38" s="78">
        <f t="shared" si="0"/>
        <v>4812.1228799999999</v>
      </c>
      <c r="D38" s="86">
        <f t="shared" si="3"/>
        <v>4812.1228799999999</v>
      </c>
      <c r="E38" s="78">
        <f t="shared" si="3"/>
        <v>4388.5558140000003</v>
      </c>
      <c r="F38" s="86">
        <f t="shared" si="3"/>
        <v>4371.0116160000007</v>
      </c>
      <c r="G38" s="78">
        <f t="shared" si="3"/>
        <v>4869.768102</v>
      </c>
      <c r="H38" s="86">
        <f t="shared" si="3"/>
        <v>4581.5419920000004</v>
      </c>
      <c r="I38" s="80">
        <f t="shared" si="3"/>
        <v>4491.3146880000004</v>
      </c>
      <c r="J38" s="80">
        <f t="shared" si="3"/>
        <v>4606.6051320000006</v>
      </c>
      <c r="K38" s="82">
        <f t="shared" si="3"/>
        <v>6764.5414860000001</v>
      </c>
      <c r="L38" s="78">
        <f t="shared" si="3"/>
        <v>4927.4133240000001</v>
      </c>
      <c r="M38" s="86">
        <f t="shared" si="3"/>
        <v>4927.4133240000001</v>
      </c>
      <c r="N38" s="78">
        <f t="shared" si="3"/>
        <v>6797.123568</v>
      </c>
      <c r="O38" s="86">
        <f t="shared" si="3"/>
        <v>6797.123568</v>
      </c>
      <c r="P38" s="78">
        <f t="shared" si="3"/>
        <v>5335.9425060000003</v>
      </c>
      <c r="Q38" s="87">
        <f t="shared" si="3"/>
        <v>5223.1583760000003</v>
      </c>
      <c r="R38" s="87">
        <f t="shared" si="3"/>
        <v>5223.1583760000003</v>
      </c>
      <c r="S38" s="86">
        <f t="shared" si="3"/>
        <v>5383.5624720000005</v>
      </c>
      <c r="T38" s="78">
        <f t="shared" si="3"/>
        <v>5496.3466020000005</v>
      </c>
      <c r="U38" s="87">
        <f t="shared" si="3"/>
        <v>5383.5624720000005</v>
      </c>
      <c r="V38" s="86">
        <f t="shared" si="3"/>
        <v>5383.5624720000005</v>
      </c>
      <c r="W38" s="78">
        <f t="shared" si="3"/>
        <v>4927.4133240000001</v>
      </c>
      <c r="X38" s="88">
        <f t="shared" si="3"/>
        <v>5040.1974540000001</v>
      </c>
      <c r="Y38" s="87">
        <f t="shared" si="3"/>
        <v>4927.4133240000001</v>
      </c>
      <c r="Z38" s="86">
        <f t="shared" si="3"/>
        <v>4927.4133240000001</v>
      </c>
    </row>
    <row r="41" spans="1:26" ht="67.5">
      <c r="A41" s="11" t="s">
        <v>447</v>
      </c>
      <c r="B41" s="11" t="s">
        <v>448</v>
      </c>
      <c r="C41" s="11" t="s">
        <v>449</v>
      </c>
      <c r="D41" s="11" t="s">
        <v>225</v>
      </c>
      <c r="E41" s="11" t="s">
        <v>221</v>
      </c>
      <c r="F41" s="11" t="s">
        <v>223</v>
      </c>
      <c r="G41" s="11" t="s">
        <v>450</v>
      </c>
      <c r="H41" s="11" t="s">
        <v>451</v>
      </c>
      <c r="I41" s="11" t="s">
        <v>222</v>
      </c>
      <c r="J41" s="11" t="s">
        <v>224</v>
      </c>
      <c r="K41" s="12" t="s">
        <v>452</v>
      </c>
      <c r="L41" s="11" t="s">
        <v>453</v>
      </c>
      <c r="M41" s="11" t="s">
        <v>226</v>
      </c>
      <c r="N41" s="11" t="s">
        <v>454</v>
      </c>
      <c r="O41" s="11" t="s">
        <v>227</v>
      </c>
      <c r="P41" s="11" t="s">
        <v>228</v>
      </c>
      <c r="Q41" s="11" t="s">
        <v>231</v>
      </c>
      <c r="R41" s="11" t="s">
        <v>234</v>
      </c>
      <c r="S41" s="11" t="s">
        <v>237</v>
      </c>
      <c r="T41" s="11" t="s">
        <v>229</v>
      </c>
      <c r="U41" s="11" t="s">
        <v>232</v>
      </c>
      <c r="V41" s="11" t="s">
        <v>235</v>
      </c>
      <c r="W41" s="11" t="s">
        <v>236</v>
      </c>
      <c r="X41" s="11" t="s">
        <v>455</v>
      </c>
      <c r="Y41" s="11" t="s">
        <v>233</v>
      </c>
      <c r="Z41" s="11" t="s">
        <v>230</v>
      </c>
    </row>
    <row r="42" spans="1:26">
      <c r="A42" s="14" t="s">
        <v>214</v>
      </c>
      <c r="B42" s="14" t="s">
        <v>71</v>
      </c>
      <c r="C42" s="15">
        <v>246</v>
      </c>
      <c r="D42" s="15">
        <v>246</v>
      </c>
      <c r="E42" s="15">
        <v>269</v>
      </c>
      <c r="F42" s="15">
        <v>280</v>
      </c>
      <c r="G42" s="15">
        <v>296</v>
      </c>
      <c r="H42" s="15">
        <v>295</v>
      </c>
      <c r="I42" s="15">
        <v>310</v>
      </c>
      <c r="J42" s="15">
        <v>310</v>
      </c>
      <c r="K42" s="15">
        <v>333</v>
      </c>
      <c r="L42" s="15">
        <v>291</v>
      </c>
      <c r="M42" s="15">
        <v>255</v>
      </c>
      <c r="N42" s="15">
        <v>328</v>
      </c>
      <c r="O42" s="15">
        <v>328</v>
      </c>
      <c r="P42" s="15">
        <v>464</v>
      </c>
      <c r="Q42" s="15">
        <v>446</v>
      </c>
      <c r="R42" s="15">
        <v>446</v>
      </c>
      <c r="S42" s="15">
        <v>400</v>
      </c>
      <c r="T42" s="15">
        <v>546</v>
      </c>
      <c r="U42" s="15">
        <v>519</v>
      </c>
      <c r="V42" s="15">
        <v>510</v>
      </c>
      <c r="W42" s="15">
        <v>328</v>
      </c>
      <c r="X42" s="15">
        <v>364</v>
      </c>
      <c r="Y42" s="15">
        <v>328</v>
      </c>
      <c r="Z42" s="15">
        <v>328</v>
      </c>
    </row>
    <row r="43" spans="1:26">
      <c r="A43" s="14" t="s">
        <v>118</v>
      </c>
      <c r="B43" s="14" t="s">
        <v>81</v>
      </c>
      <c r="C43" s="15">
        <v>273</v>
      </c>
      <c r="D43" s="15">
        <v>273</v>
      </c>
      <c r="E43" s="15">
        <v>288</v>
      </c>
      <c r="F43" s="15">
        <v>295</v>
      </c>
      <c r="G43" s="15">
        <v>314</v>
      </c>
      <c r="H43" s="15">
        <v>315</v>
      </c>
      <c r="I43" s="15">
        <v>329</v>
      </c>
      <c r="J43" s="15">
        <v>329</v>
      </c>
      <c r="K43" s="15">
        <v>360</v>
      </c>
      <c r="L43" s="15">
        <v>319</v>
      </c>
      <c r="M43" s="15">
        <v>282</v>
      </c>
      <c r="N43" s="15">
        <v>355</v>
      </c>
      <c r="O43" s="15">
        <v>355</v>
      </c>
      <c r="P43" s="15">
        <v>491</v>
      </c>
      <c r="Q43" s="15">
        <v>473</v>
      </c>
      <c r="R43" s="15">
        <v>473</v>
      </c>
      <c r="S43" s="15">
        <v>428</v>
      </c>
      <c r="T43" s="15">
        <v>573</v>
      </c>
      <c r="U43" s="15">
        <v>546</v>
      </c>
      <c r="V43" s="15">
        <v>537</v>
      </c>
      <c r="W43" s="15">
        <v>355</v>
      </c>
      <c r="X43" s="15">
        <v>391</v>
      </c>
      <c r="Y43" s="15">
        <v>355</v>
      </c>
      <c r="Z43" s="15">
        <v>355</v>
      </c>
    </row>
    <row r="44" spans="1:26">
      <c r="A44" s="14" t="s">
        <v>117</v>
      </c>
      <c r="B44" s="14" t="s">
        <v>456</v>
      </c>
      <c r="C44" s="15">
        <v>300</v>
      </c>
      <c r="D44" s="15">
        <v>300</v>
      </c>
      <c r="E44" s="15">
        <v>306</v>
      </c>
      <c r="F44" s="15">
        <v>330</v>
      </c>
      <c r="G44" s="15">
        <v>332</v>
      </c>
      <c r="H44" s="15">
        <v>340</v>
      </c>
      <c r="I44" s="15">
        <v>347</v>
      </c>
      <c r="J44" s="15">
        <v>354</v>
      </c>
      <c r="K44" s="15">
        <v>385</v>
      </c>
      <c r="L44" s="15">
        <v>346</v>
      </c>
      <c r="M44" s="15">
        <v>309</v>
      </c>
      <c r="N44" s="15">
        <v>382</v>
      </c>
      <c r="O44" s="15">
        <v>382</v>
      </c>
      <c r="P44" s="15">
        <v>519</v>
      </c>
      <c r="Q44" s="15">
        <v>501</v>
      </c>
      <c r="R44" s="15">
        <v>501</v>
      </c>
      <c r="S44" s="15">
        <v>455</v>
      </c>
      <c r="T44" s="15">
        <v>601</v>
      </c>
      <c r="U44" s="15">
        <v>573</v>
      </c>
      <c r="V44" s="15">
        <v>564</v>
      </c>
      <c r="W44" s="15">
        <v>382</v>
      </c>
      <c r="X44" s="15">
        <v>419</v>
      </c>
      <c r="Y44" s="15">
        <v>382</v>
      </c>
      <c r="Z44" s="15">
        <v>382</v>
      </c>
    </row>
    <row r="45" spans="1:26">
      <c r="A45" s="14" t="s">
        <v>81</v>
      </c>
      <c r="B45" s="14" t="s">
        <v>119</v>
      </c>
      <c r="C45" s="15">
        <v>319</v>
      </c>
      <c r="D45" s="15">
        <v>337</v>
      </c>
      <c r="E45" s="15">
        <v>324</v>
      </c>
      <c r="F45" s="15">
        <v>347</v>
      </c>
      <c r="G45" s="15">
        <v>350</v>
      </c>
      <c r="H45" s="15">
        <v>375</v>
      </c>
      <c r="I45" s="15">
        <v>365</v>
      </c>
      <c r="J45" s="15">
        <v>389</v>
      </c>
      <c r="K45" s="15">
        <v>420</v>
      </c>
      <c r="L45" s="15">
        <v>382</v>
      </c>
      <c r="M45" s="15">
        <v>346</v>
      </c>
      <c r="N45" s="15">
        <v>419</v>
      </c>
      <c r="O45" s="15">
        <v>419</v>
      </c>
      <c r="P45" s="15">
        <v>555</v>
      </c>
      <c r="Q45" s="15">
        <v>537</v>
      </c>
      <c r="R45" s="15">
        <v>537</v>
      </c>
      <c r="S45" s="15">
        <v>491</v>
      </c>
      <c r="T45" s="15">
        <v>637</v>
      </c>
      <c r="U45" s="15">
        <v>610</v>
      </c>
      <c r="V45" s="15">
        <v>601</v>
      </c>
      <c r="W45" s="15">
        <v>419</v>
      </c>
      <c r="X45" s="15">
        <v>455</v>
      </c>
      <c r="Y45" s="15">
        <v>419</v>
      </c>
      <c r="Z45" s="15">
        <v>419</v>
      </c>
    </row>
    <row r="46" spans="1:26">
      <c r="A46" s="14" t="s">
        <v>70</v>
      </c>
      <c r="B46" s="14" t="s">
        <v>76</v>
      </c>
      <c r="C46" s="15">
        <v>337</v>
      </c>
      <c r="D46" s="15">
        <v>378</v>
      </c>
      <c r="E46" s="15">
        <v>342</v>
      </c>
      <c r="F46" s="15">
        <v>435</v>
      </c>
      <c r="G46" s="15">
        <v>369</v>
      </c>
      <c r="H46" s="15">
        <v>431</v>
      </c>
      <c r="I46" s="15">
        <v>383</v>
      </c>
      <c r="J46" s="15">
        <v>445</v>
      </c>
      <c r="K46" s="15">
        <v>476</v>
      </c>
      <c r="L46" s="15">
        <v>423</v>
      </c>
      <c r="M46" s="15">
        <v>387</v>
      </c>
      <c r="N46" s="15">
        <v>460</v>
      </c>
      <c r="O46" s="15">
        <v>460</v>
      </c>
      <c r="P46" s="15">
        <v>596</v>
      </c>
      <c r="Q46" s="15">
        <v>510</v>
      </c>
      <c r="R46" s="15">
        <v>510</v>
      </c>
      <c r="S46" s="15">
        <v>532</v>
      </c>
      <c r="T46" s="15">
        <v>678</v>
      </c>
      <c r="U46" s="15">
        <v>651</v>
      </c>
      <c r="V46" s="15">
        <v>642</v>
      </c>
      <c r="W46" s="15">
        <v>460</v>
      </c>
      <c r="X46" s="15">
        <v>496</v>
      </c>
      <c r="Y46" s="15">
        <v>460</v>
      </c>
      <c r="Z46" s="15">
        <v>460</v>
      </c>
    </row>
    <row r="47" spans="1:26">
      <c r="A47" s="14" t="s">
        <v>75</v>
      </c>
      <c r="B47" s="14" t="s">
        <v>117</v>
      </c>
      <c r="C47" s="15">
        <v>364</v>
      </c>
      <c r="D47" s="15">
        <v>414</v>
      </c>
      <c r="E47" s="15">
        <v>369</v>
      </c>
      <c r="F47" s="15">
        <v>473</v>
      </c>
      <c r="G47" s="15">
        <v>396</v>
      </c>
      <c r="H47" s="15">
        <v>501</v>
      </c>
      <c r="I47" s="15">
        <v>410</v>
      </c>
      <c r="J47" s="15">
        <v>515</v>
      </c>
      <c r="K47" s="15">
        <v>546</v>
      </c>
      <c r="L47" s="15">
        <v>460</v>
      </c>
      <c r="M47" s="15">
        <v>423</v>
      </c>
      <c r="N47" s="15">
        <v>496</v>
      </c>
      <c r="O47" s="15">
        <v>496</v>
      </c>
      <c r="P47" s="15">
        <v>632</v>
      </c>
      <c r="Q47" s="15">
        <v>582</v>
      </c>
      <c r="R47" s="15">
        <v>582</v>
      </c>
      <c r="S47" s="15">
        <v>569</v>
      </c>
      <c r="T47" s="15">
        <v>714</v>
      </c>
      <c r="U47" s="15">
        <v>687</v>
      </c>
      <c r="V47" s="15">
        <v>678</v>
      </c>
      <c r="W47" s="15">
        <v>496</v>
      </c>
      <c r="X47" s="15">
        <v>532</v>
      </c>
      <c r="Y47" s="15">
        <v>496</v>
      </c>
      <c r="Z47" s="15">
        <v>496</v>
      </c>
    </row>
    <row r="48" spans="1:26">
      <c r="A48" s="14" t="s">
        <v>76</v>
      </c>
      <c r="B48" s="14" t="s">
        <v>80</v>
      </c>
      <c r="C48" s="15">
        <v>410</v>
      </c>
      <c r="D48" s="15">
        <v>478</v>
      </c>
      <c r="E48" s="15">
        <v>400</v>
      </c>
      <c r="F48" s="15">
        <v>600</v>
      </c>
      <c r="G48" s="15">
        <v>441</v>
      </c>
      <c r="H48" s="15">
        <v>571</v>
      </c>
      <c r="I48" s="15">
        <v>438</v>
      </c>
      <c r="J48" s="15">
        <v>585</v>
      </c>
      <c r="K48" s="15">
        <v>628</v>
      </c>
      <c r="L48" s="15">
        <v>523</v>
      </c>
      <c r="M48" s="15">
        <v>487</v>
      </c>
      <c r="N48" s="15">
        <v>537</v>
      </c>
      <c r="O48" s="15">
        <v>537</v>
      </c>
      <c r="P48" s="15">
        <v>692</v>
      </c>
      <c r="Q48" s="15">
        <v>678</v>
      </c>
      <c r="R48" s="15">
        <v>678</v>
      </c>
      <c r="S48" s="15">
        <v>632</v>
      </c>
      <c r="T48" s="15">
        <v>755</v>
      </c>
      <c r="U48" s="15">
        <v>751</v>
      </c>
      <c r="V48" s="15">
        <v>742</v>
      </c>
      <c r="W48" s="15">
        <v>560</v>
      </c>
      <c r="X48" s="15">
        <v>573</v>
      </c>
      <c r="Y48" s="15">
        <v>560</v>
      </c>
      <c r="Z48" s="15">
        <v>528</v>
      </c>
    </row>
    <row r="49" spans="1:26">
      <c r="A49" s="14" t="s">
        <v>72</v>
      </c>
      <c r="B49" s="14" t="s">
        <v>72</v>
      </c>
      <c r="C49" s="15">
        <v>546</v>
      </c>
      <c r="D49" s="15">
        <v>546</v>
      </c>
      <c r="E49" s="15">
        <v>523</v>
      </c>
      <c r="F49" s="15">
        <v>675</v>
      </c>
      <c r="G49" s="15">
        <v>578</v>
      </c>
      <c r="H49" s="15">
        <v>710</v>
      </c>
      <c r="I49" s="15">
        <v>605</v>
      </c>
      <c r="J49" s="15">
        <v>717</v>
      </c>
      <c r="K49" s="15">
        <v>774</v>
      </c>
      <c r="L49" s="15">
        <v>637</v>
      </c>
      <c r="M49" s="15">
        <v>637</v>
      </c>
      <c r="N49" s="15">
        <v>637</v>
      </c>
      <c r="O49" s="15">
        <v>637</v>
      </c>
      <c r="P49" s="15">
        <v>764</v>
      </c>
      <c r="Q49" s="15">
        <v>719</v>
      </c>
      <c r="R49" s="15">
        <v>719</v>
      </c>
      <c r="S49" s="15">
        <v>673</v>
      </c>
      <c r="T49" s="15">
        <v>828</v>
      </c>
      <c r="U49" s="15">
        <v>796</v>
      </c>
      <c r="V49" s="15">
        <v>783</v>
      </c>
      <c r="W49" s="15">
        <v>601</v>
      </c>
      <c r="X49" s="15">
        <v>646</v>
      </c>
      <c r="Y49" s="15">
        <v>601</v>
      </c>
      <c r="Z49" s="15">
        <v>601</v>
      </c>
    </row>
    <row r="50" spans="1:26">
      <c r="A50" s="14" t="s">
        <v>74</v>
      </c>
      <c r="B50" s="14" t="s">
        <v>74</v>
      </c>
      <c r="C50" s="15">
        <v>1301</v>
      </c>
      <c r="D50" s="15">
        <v>1301</v>
      </c>
      <c r="E50" s="15">
        <v>1194</v>
      </c>
      <c r="F50" s="15">
        <v>1200</v>
      </c>
      <c r="G50" s="15">
        <v>1324</v>
      </c>
      <c r="H50" s="15">
        <v>1300</v>
      </c>
      <c r="I50" s="15">
        <v>1235</v>
      </c>
      <c r="J50" s="15">
        <v>1300</v>
      </c>
      <c r="K50" s="15">
        <v>1450</v>
      </c>
      <c r="L50" s="15">
        <v>1347</v>
      </c>
      <c r="M50" s="15">
        <v>1347</v>
      </c>
      <c r="N50" s="15">
        <v>1374</v>
      </c>
      <c r="O50" s="15">
        <v>1374</v>
      </c>
      <c r="P50" s="15">
        <v>1392</v>
      </c>
      <c r="Q50" s="15">
        <v>1347</v>
      </c>
      <c r="R50" s="15">
        <v>1347</v>
      </c>
      <c r="S50" s="15">
        <v>1301</v>
      </c>
      <c r="T50" s="15">
        <v>1456</v>
      </c>
      <c r="U50" s="15">
        <v>1411</v>
      </c>
      <c r="V50" s="15">
        <v>1411</v>
      </c>
      <c r="W50" s="15">
        <v>1229</v>
      </c>
      <c r="X50" s="15">
        <v>1274</v>
      </c>
      <c r="Y50" s="15">
        <v>1229</v>
      </c>
      <c r="Z50" s="15">
        <v>1229</v>
      </c>
    </row>
    <row r="51" spans="1:26">
      <c r="A51" s="14" t="s">
        <v>177</v>
      </c>
      <c r="B51" s="14" t="s">
        <v>457</v>
      </c>
      <c r="C51" s="15">
        <v>1574</v>
      </c>
      <c r="D51" s="15">
        <v>1574</v>
      </c>
      <c r="E51" s="15">
        <v>1440</v>
      </c>
      <c r="F51" s="15">
        <v>1600</v>
      </c>
      <c r="G51" s="15">
        <v>1597</v>
      </c>
      <c r="H51" s="15">
        <v>1700</v>
      </c>
      <c r="I51" s="15">
        <v>1481</v>
      </c>
      <c r="J51" s="15">
        <v>1700</v>
      </c>
      <c r="K51" s="15">
        <v>2107</v>
      </c>
      <c r="L51" s="15">
        <v>1620</v>
      </c>
      <c r="M51" s="15">
        <v>1620</v>
      </c>
      <c r="N51" s="15">
        <v>2048</v>
      </c>
      <c r="O51" s="15">
        <v>2048</v>
      </c>
      <c r="P51" s="15">
        <v>1665</v>
      </c>
      <c r="Q51" s="15">
        <v>1620</v>
      </c>
      <c r="R51" s="15">
        <v>1620</v>
      </c>
      <c r="S51" s="15">
        <v>1684</v>
      </c>
      <c r="T51" s="15">
        <v>1729</v>
      </c>
      <c r="U51" s="15">
        <v>1684</v>
      </c>
      <c r="V51" s="15">
        <v>1684</v>
      </c>
      <c r="W51" s="15">
        <v>1502</v>
      </c>
      <c r="X51" s="15">
        <v>1547</v>
      </c>
      <c r="Y51" s="15">
        <v>1502</v>
      </c>
      <c r="Z51" s="15">
        <v>1502</v>
      </c>
    </row>
    <row r="52" spans="1:26">
      <c r="A52" s="14" t="s">
        <v>178</v>
      </c>
      <c r="B52" s="14" t="s">
        <v>176</v>
      </c>
      <c r="C52" s="15">
        <v>1920</v>
      </c>
      <c r="D52" s="15">
        <v>1920</v>
      </c>
      <c r="E52" s="15">
        <v>1751</v>
      </c>
      <c r="F52" s="15">
        <v>1744</v>
      </c>
      <c r="G52" s="15">
        <v>1943</v>
      </c>
      <c r="H52" s="15">
        <v>1828</v>
      </c>
      <c r="I52" s="15">
        <v>1792</v>
      </c>
      <c r="J52" s="15">
        <v>1838</v>
      </c>
      <c r="K52" s="15">
        <v>2699</v>
      </c>
      <c r="L52" s="15">
        <v>1966</v>
      </c>
      <c r="M52" s="15">
        <v>1966</v>
      </c>
      <c r="N52" s="15">
        <v>2712</v>
      </c>
      <c r="O52" s="15">
        <v>2712</v>
      </c>
      <c r="P52" s="15">
        <v>2129</v>
      </c>
      <c r="Q52" s="15">
        <v>2084</v>
      </c>
      <c r="R52" s="15">
        <v>2084</v>
      </c>
      <c r="S52" s="15">
        <v>2148</v>
      </c>
      <c r="T52" s="15">
        <v>2193</v>
      </c>
      <c r="U52" s="15">
        <v>2148</v>
      </c>
      <c r="V52" s="15">
        <v>2148</v>
      </c>
      <c r="W52" s="15">
        <v>1966</v>
      </c>
      <c r="X52" s="15">
        <v>2011</v>
      </c>
      <c r="Y52" s="15">
        <v>1966</v>
      </c>
      <c r="Z52" s="15">
        <v>1966</v>
      </c>
    </row>
    <row r="55" spans="1:26" ht="67.5">
      <c r="A55" s="11" t="s">
        <v>447</v>
      </c>
      <c r="B55" s="11" t="s">
        <v>448</v>
      </c>
      <c r="C55" s="11" t="s">
        <v>449</v>
      </c>
      <c r="D55" s="11" t="s">
        <v>225</v>
      </c>
      <c r="E55" s="11" t="s">
        <v>221</v>
      </c>
      <c r="F55" s="11" t="s">
        <v>223</v>
      </c>
      <c r="G55" s="11" t="s">
        <v>450</v>
      </c>
      <c r="H55" s="11" t="s">
        <v>451</v>
      </c>
      <c r="I55" s="11" t="s">
        <v>222</v>
      </c>
      <c r="J55" s="11" t="s">
        <v>224</v>
      </c>
      <c r="K55" s="12" t="s">
        <v>452</v>
      </c>
      <c r="L55" s="11" t="s">
        <v>453</v>
      </c>
      <c r="M55" s="11" t="s">
        <v>226</v>
      </c>
      <c r="N55" s="11" t="s">
        <v>454</v>
      </c>
      <c r="O55" s="11" t="s">
        <v>227</v>
      </c>
      <c r="P55" s="11" t="s">
        <v>228</v>
      </c>
      <c r="Q55" s="11" t="s">
        <v>231</v>
      </c>
      <c r="R55" s="11" t="s">
        <v>234</v>
      </c>
      <c r="S55" s="11" t="s">
        <v>237</v>
      </c>
      <c r="T55" s="11" t="s">
        <v>229</v>
      </c>
      <c r="U55" s="11" t="s">
        <v>232</v>
      </c>
      <c r="V55" s="11" t="s">
        <v>235</v>
      </c>
      <c r="W55" s="11" t="s">
        <v>236</v>
      </c>
      <c r="X55" s="11" t="s">
        <v>455</v>
      </c>
      <c r="Y55" s="11" t="s">
        <v>233</v>
      </c>
      <c r="Z55" s="11" t="s">
        <v>230</v>
      </c>
    </row>
    <row r="56" spans="1:26">
      <c r="A56" s="14" t="s">
        <v>214</v>
      </c>
      <c r="B56" s="14" t="s">
        <v>71</v>
      </c>
      <c r="C56" s="15"/>
      <c r="D56" s="15"/>
      <c r="E56" s="15"/>
      <c r="F56" s="15"/>
      <c r="G56" s="15"/>
      <c r="H56" s="15"/>
      <c r="I56" s="15"/>
      <c r="J56" s="15"/>
      <c r="K56" s="15"/>
      <c r="L56" s="15"/>
      <c r="M56" s="15"/>
      <c r="N56" s="15"/>
      <c r="O56" s="15"/>
      <c r="P56" s="15"/>
      <c r="Q56" s="15"/>
      <c r="R56" s="15"/>
      <c r="S56" s="15"/>
      <c r="T56" s="15"/>
      <c r="U56" s="15"/>
      <c r="V56" s="15"/>
      <c r="W56" s="15"/>
      <c r="X56" s="15"/>
      <c r="Y56" s="15"/>
      <c r="Z56" s="15"/>
    </row>
    <row r="57" spans="1:26">
      <c r="A57" s="14" t="s">
        <v>118</v>
      </c>
      <c r="B57" s="14" t="s">
        <v>81</v>
      </c>
      <c r="C57" s="15">
        <f t="shared" ref="C57:Z57" si="4">C43-C$42</f>
        <v>27</v>
      </c>
      <c r="D57" s="15">
        <f t="shared" si="4"/>
        <v>27</v>
      </c>
      <c r="E57" s="15">
        <f t="shared" si="4"/>
        <v>19</v>
      </c>
      <c r="F57" s="15">
        <f t="shared" si="4"/>
        <v>15</v>
      </c>
      <c r="G57" s="15">
        <f t="shared" si="4"/>
        <v>18</v>
      </c>
      <c r="H57" s="15">
        <f t="shared" si="4"/>
        <v>20</v>
      </c>
      <c r="I57" s="15">
        <f t="shared" si="4"/>
        <v>19</v>
      </c>
      <c r="J57" s="15">
        <f t="shared" si="4"/>
        <v>19</v>
      </c>
      <c r="K57" s="15">
        <f t="shared" si="4"/>
        <v>27</v>
      </c>
      <c r="L57" s="15">
        <f t="shared" si="4"/>
        <v>28</v>
      </c>
      <c r="M57" s="15">
        <f t="shared" si="4"/>
        <v>27</v>
      </c>
      <c r="N57" s="15">
        <f t="shared" si="4"/>
        <v>27</v>
      </c>
      <c r="O57" s="15">
        <f t="shared" si="4"/>
        <v>27</v>
      </c>
      <c r="P57" s="15">
        <f t="shared" si="4"/>
        <v>27</v>
      </c>
      <c r="Q57" s="15">
        <f t="shared" si="4"/>
        <v>27</v>
      </c>
      <c r="R57" s="15">
        <f t="shared" si="4"/>
        <v>27</v>
      </c>
      <c r="S57" s="15">
        <f t="shared" si="4"/>
        <v>28</v>
      </c>
      <c r="T57" s="15">
        <f t="shared" si="4"/>
        <v>27</v>
      </c>
      <c r="U57" s="15">
        <f t="shared" si="4"/>
        <v>27</v>
      </c>
      <c r="V57" s="15">
        <f t="shared" si="4"/>
        <v>27</v>
      </c>
      <c r="W57" s="15">
        <f t="shared" si="4"/>
        <v>27</v>
      </c>
      <c r="X57" s="15">
        <f t="shared" si="4"/>
        <v>27</v>
      </c>
      <c r="Y57" s="15">
        <f t="shared" si="4"/>
        <v>27</v>
      </c>
      <c r="Z57" s="15">
        <f t="shared" si="4"/>
        <v>27</v>
      </c>
    </row>
    <row r="58" spans="1:26">
      <c r="A58" s="14" t="s">
        <v>117</v>
      </c>
      <c r="B58" s="14" t="s">
        <v>456</v>
      </c>
      <c r="C58" s="15">
        <f t="shared" ref="C58:R64" si="5">C44-C$42</f>
        <v>54</v>
      </c>
      <c r="D58" s="15">
        <f t="shared" si="5"/>
        <v>54</v>
      </c>
      <c r="E58" s="15">
        <f t="shared" si="5"/>
        <v>37</v>
      </c>
      <c r="F58" s="15">
        <f t="shared" si="5"/>
        <v>50</v>
      </c>
      <c r="G58" s="15">
        <f t="shared" si="5"/>
        <v>36</v>
      </c>
      <c r="H58" s="15">
        <f t="shared" si="5"/>
        <v>45</v>
      </c>
      <c r="I58" s="15">
        <f t="shared" si="5"/>
        <v>37</v>
      </c>
      <c r="J58" s="15">
        <f t="shared" si="5"/>
        <v>44</v>
      </c>
      <c r="K58" s="15">
        <f t="shared" si="5"/>
        <v>52</v>
      </c>
      <c r="L58" s="15">
        <f t="shared" si="5"/>
        <v>55</v>
      </c>
      <c r="M58" s="15">
        <f t="shared" si="5"/>
        <v>54</v>
      </c>
      <c r="N58" s="15">
        <f t="shared" si="5"/>
        <v>54</v>
      </c>
      <c r="O58" s="15">
        <f t="shared" si="5"/>
        <v>54</v>
      </c>
      <c r="P58" s="15">
        <f t="shared" si="5"/>
        <v>55</v>
      </c>
      <c r="Q58" s="15">
        <f t="shared" si="5"/>
        <v>55</v>
      </c>
      <c r="R58" s="15">
        <f t="shared" si="5"/>
        <v>55</v>
      </c>
      <c r="S58" s="15">
        <f t="shared" ref="S58:Z64" si="6">S44-S$42</f>
        <v>55</v>
      </c>
      <c r="T58" s="15">
        <f t="shared" si="6"/>
        <v>55</v>
      </c>
      <c r="U58" s="15">
        <f t="shared" si="6"/>
        <v>54</v>
      </c>
      <c r="V58" s="15">
        <f t="shared" si="6"/>
        <v>54</v>
      </c>
      <c r="W58" s="15">
        <f t="shared" si="6"/>
        <v>54</v>
      </c>
      <c r="X58" s="15">
        <f t="shared" si="6"/>
        <v>55</v>
      </c>
      <c r="Y58" s="15">
        <f t="shared" si="6"/>
        <v>54</v>
      </c>
      <c r="Z58" s="15">
        <f t="shared" si="6"/>
        <v>54</v>
      </c>
    </row>
    <row r="59" spans="1:26">
      <c r="A59" s="14" t="s">
        <v>81</v>
      </c>
      <c r="B59" s="14" t="s">
        <v>119</v>
      </c>
      <c r="C59" s="15">
        <f t="shared" si="5"/>
        <v>73</v>
      </c>
      <c r="D59" s="15">
        <f t="shared" si="5"/>
        <v>91</v>
      </c>
      <c r="E59" s="15">
        <f t="shared" si="5"/>
        <v>55</v>
      </c>
      <c r="F59" s="15">
        <f t="shared" si="5"/>
        <v>67</v>
      </c>
      <c r="G59" s="15">
        <f t="shared" si="5"/>
        <v>54</v>
      </c>
      <c r="H59" s="15">
        <f t="shared" si="5"/>
        <v>80</v>
      </c>
      <c r="I59" s="15">
        <f t="shared" si="5"/>
        <v>55</v>
      </c>
      <c r="J59" s="15">
        <f t="shared" si="5"/>
        <v>79</v>
      </c>
      <c r="K59" s="15">
        <f t="shared" si="5"/>
        <v>87</v>
      </c>
      <c r="L59" s="15">
        <f t="shared" si="5"/>
        <v>91</v>
      </c>
      <c r="M59" s="15">
        <f t="shared" si="5"/>
        <v>91</v>
      </c>
      <c r="N59" s="15">
        <f t="shared" si="5"/>
        <v>91</v>
      </c>
      <c r="O59" s="15">
        <f t="shared" si="5"/>
        <v>91</v>
      </c>
      <c r="P59" s="15">
        <f t="shared" si="5"/>
        <v>91</v>
      </c>
      <c r="Q59" s="15">
        <f t="shared" si="5"/>
        <v>91</v>
      </c>
      <c r="R59" s="15">
        <f t="shared" si="5"/>
        <v>91</v>
      </c>
      <c r="S59" s="15">
        <f t="shared" si="6"/>
        <v>91</v>
      </c>
      <c r="T59" s="15">
        <f t="shared" si="6"/>
        <v>91</v>
      </c>
      <c r="U59" s="15">
        <f t="shared" si="6"/>
        <v>91</v>
      </c>
      <c r="V59" s="15">
        <f t="shared" si="6"/>
        <v>91</v>
      </c>
      <c r="W59" s="15">
        <f t="shared" si="6"/>
        <v>91</v>
      </c>
      <c r="X59" s="15">
        <f t="shared" si="6"/>
        <v>91</v>
      </c>
      <c r="Y59" s="15">
        <f t="shared" si="6"/>
        <v>91</v>
      </c>
      <c r="Z59" s="15">
        <f t="shared" si="6"/>
        <v>91</v>
      </c>
    </row>
    <row r="60" spans="1:26">
      <c r="A60" s="14" t="s">
        <v>70</v>
      </c>
      <c r="B60" s="14" t="s">
        <v>76</v>
      </c>
      <c r="C60" s="15">
        <f t="shared" si="5"/>
        <v>91</v>
      </c>
      <c r="D60" s="15">
        <f t="shared" si="5"/>
        <v>132</v>
      </c>
      <c r="E60" s="15">
        <f t="shared" si="5"/>
        <v>73</v>
      </c>
      <c r="F60" s="15">
        <f t="shared" si="5"/>
        <v>155</v>
      </c>
      <c r="G60" s="15">
        <f t="shared" si="5"/>
        <v>73</v>
      </c>
      <c r="H60" s="15">
        <f t="shared" si="5"/>
        <v>136</v>
      </c>
      <c r="I60" s="15">
        <f t="shared" si="5"/>
        <v>73</v>
      </c>
      <c r="J60" s="15">
        <f t="shared" si="5"/>
        <v>135</v>
      </c>
      <c r="K60" s="15">
        <f t="shared" si="5"/>
        <v>143</v>
      </c>
      <c r="L60" s="15">
        <f t="shared" si="5"/>
        <v>132</v>
      </c>
      <c r="M60" s="15">
        <f t="shared" si="5"/>
        <v>132</v>
      </c>
      <c r="N60" s="15">
        <f t="shared" si="5"/>
        <v>132</v>
      </c>
      <c r="O60" s="15">
        <f t="shared" si="5"/>
        <v>132</v>
      </c>
      <c r="P60" s="15">
        <f t="shared" si="5"/>
        <v>132</v>
      </c>
      <c r="Q60" s="15">
        <f t="shared" si="5"/>
        <v>64</v>
      </c>
      <c r="R60" s="15">
        <f t="shared" si="5"/>
        <v>64</v>
      </c>
      <c r="S60" s="15">
        <f t="shared" si="6"/>
        <v>132</v>
      </c>
      <c r="T60" s="15">
        <f t="shared" si="6"/>
        <v>132</v>
      </c>
      <c r="U60" s="15">
        <f t="shared" si="6"/>
        <v>132</v>
      </c>
      <c r="V60" s="15">
        <f t="shared" si="6"/>
        <v>132</v>
      </c>
      <c r="W60" s="15">
        <f t="shared" si="6"/>
        <v>132</v>
      </c>
      <c r="X60" s="15">
        <f t="shared" si="6"/>
        <v>132</v>
      </c>
      <c r="Y60" s="15">
        <f t="shared" si="6"/>
        <v>132</v>
      </c>
      <c r="Z60" s="15">
        <f t="shared" si="6"/>
        <v>132</v>
      </c>
    </row>
    <row r="61" spans="1:26">
      <c r="A61" s="14" t="s">
        <v>75</v>
      </c>
      <c r="B61" s="14" t="s">
        <v>117</v>
      </c>
      <c r="C61" s="15">
        <f t="shared" si="5"/>
        <v>118</v>
      </c>
      <c r="D61" s="15">
        <f t="shared" si="5"/>
        <v>168</v>
      </c>
      <c r="E61" s="15">
        <f t="shared" si="5"/>
        <v>100</v>
      </c>
      <c r="F61" s="15">
        <f t="shared" si="5"/>
        <v>193</v>
      </c>
      <c r="G61" s="15">
        <f t="shared" si="5"/>
        <v>100</v>
      </c>
      <c r="H61" s="15">
        <f t="shared" si="5"/>
        <v>206</v>
      </c>
      <c r="I61" s="15">
        <f t="shared" si="5"/>
        <v>100</v>
      </c>
      <c r="J61" s="15">
        <f t="shared" si="5"/>
        <v>205</v>
      </c>
      <c r="K61" s="15">
        <f t="shared" si="5"/>
        <v>213</v>
      </c>
      <c r="L61" s="15">
        <f t="shared" si="5"/>
        <v>169</v>
      </c>
      <c r="M61" s="15">
        <f t="shared" si="5"/>
        <v>168</v>
      </c>
      <c r="N61" s="15">
        <f t="shared" si="5"/>
        <v>168</v>
      </c>
      <c r="O61" s="15">
        <f t="shared" si="5"/>
        <v>168</v>
      </c>
      <c r="P61" s="15">
        <f t="shared" si="5"/>
        <v>168</v>
      </c>
      <c r="Q61" s="15">
        <f t="shared" si="5"/>
        <v>136</v>
      </c>
      <c r="R61" s="15">
        <f t="shared" si="5"/>
        <v>136</v>
      </c>
      <c r="S61" s="15">
        <f t="shared" si="6"/>
        <v>169</v>
      </c>
      <c r="T61" s="15">
        <f t="shared" si="6"/>
        <v>168</v>
      </c>
      <c r="U61" s="15">
        <f t="shared" si="6"/>
        <v>168</v>
      </c>
      <c r="V61" s="15">
        <f t="shared" si="6"/>
        <v>168</v>
      </c>
      <c r="W61" s="15">
        <f t="shared" si="6"/>
        <v>168</v>
      </c>
      <c r="X61" s="15">
        <f t="shared" si="6"/>
        <v>168</v>
      </c>
      <c r="Y61" s="15">
        <f t="shared" si="6"/>
        <v>168</v>
      </c>
      <c r="Z61" s="15">
        <f t="shared" si="6"/>
        <v>168</v>
      </c>
    </row>
    <row r="62" spans="1:26">
      <c r="A62" s="14" t="s">
        <v>76</v>
      </c>
      <c r="B62" s="14" t="s">
        <v>80</v>
      </c>
      <c r="C62" s="15">
        <f t="shared" si="5"/>
        <v>164</v>
      </c>
      <c r="D62" s="15">
        <f t="shared" si="5"/>
        <v>232</v>
      </c>
      <c r="E62" s="15">
        <f t="shared" si="5"/>
        <v>131</v>
      </c>
      <c r="F62" s="15">
        <f t="shared" si="5"/>
        <v>320</v>
      </c>
      <c r="G62" s="15">
        <f t="shared" si="5"/>
        <v>145</v>
      </c>
      <c r="H62" s="15">
        <f t="shared" si="5"/>
        <v>276</v>
      </c>
      <c r="I62" s="15">
        <f t="shared" si="5"/>
        <v>128</v>
      </c>
      <c r="J62" s="15">
        <f t="shared" si="5"/>
        <v>275</v>
      </c>
      <c r="K62" s="15">
        <f t="shared" si="5"/>
        <v>295</v>
      </c>
      <c r="L62" s="15">
        <f t="shared" si="5"/>
        <v>232</v>
      </c>
      <c r="M62" s="15">
        <f t="shared" si="5"/>
        <v>232</v>
      </c>
      <c r="N62" s="15">
        <f t="shared" si="5"/>
        <v>209</v>
      </c>
      <c r="O62" s="15">
        <f t="shared" si="5"/>
        <v>209</v>
      </c>
      <c r="P62" s="15">
        <f t="shared" si="5"/>
        <v>228</v>
      </c>
      <c r="Q62" s="15">
        <f t="shared" si="5"/>
        <v>232</v>
      </c>
      <c r="R62" s="15">
        <f t="shared" si="5"/>
        <v>232</v>
      </c>
      <c r="S62" s="15">
        <f t="shared" si="6"/>
        <v>232</v>
      </c>
      <c r="T62" s="15">
        <f t="shared" si="6"/>
        <v>209</v>
      </c>
      <c r="U62" s="15">
        <f t="shared" si="6"/>
        <v>232</v>
      </c>
      <c r="V62" s="15">
        <f t="shared" si="6"/>
        <v>232</v>
      </c>
      <c r="W62" s="15">
        <f t="shared" si="6"/>
        <v>232</v>
      </c>
      <c r="X62" s="15">
        <f t="shared" si="6"/>
        <v>209</v>
      </c>
      <c r="Y62" s="15">
        <f t="shared" si="6"/>
        <v>232</v>
      </c>
      <c r="Z62" s="15">
        <f t="shared" si="6"/>
        <v>200</v>
      </c>
    </row>
    <row r="63" spans="1:26">
      <c r="A63" s="14" t="s">
        <v>72</v>
      </c>
      <c r="B63" s="14" t="s">
        <v>72</v>
      </c>
      <c r="C63" s="15">
        <f t="shared" si="5"/>
        <v>300</v>
      </c>
      <c r="D63" s="15">
        <f t="shared" si="5"/>
        <v>300</v>
      </c>
      <c r="E63" s="15">
        <f t="shared" si="5"/>
        <v>254</v>
      </c>
      <c r="F63" s="15">
        <f t="shared" si="5"/>
        <v>395</v>
      </c>
      <c r="G63" s="15">
        <f t="shared" si="5"/>
        <v>282</v>
      </c>
      <c r="H63" s="15">
        <f t="shared" si="5"/>
        <v>415</v>
      </c>
      <c r="I63" s="15">
        <f t="shared" si="5"/>
        <v>295</v>
      </c>
      <c r="J63" s="15">
        <f t="shared" si="5"/>
        <v>407</v>
      </c>
      <c r="K63" s="15">
        <f t="shared" si="5"/>
        <v>441</v>
      </c>
      <c r="L63" s="15">
        <f t="shared" si="5"/>
        <v>346</v>
      </c>
      <c r="M63" s="15">
        <f t="shared" si="5"/>
        <v>382</v>
      </c>
      <c r="N63" s="15">
        <f t="shared" si="5"/>
        <v>309</v>
      </c>
      <c r="O63" s="15">
        <f t="shared" si="5"/>
        <v>309</v>
      </c>
      <c r="P63" s="15">
        <f t="shared" si="5"/>
        <v>300</v>
      </c>
      <c r="Q63" s="15">
        <f t="shared" si="5"/>
        <v>273</v>
      </c>
      <c r="R63" s="15">
        <f t="shared" si="5"/>
        <v>273</v>
      </c>
      <c r="S63" s="15">
        <f t="shared" si="6"/>
        <v>273</v>
      </c>
      <c r="T63" s="15">
        <f t="shared" si="6"/>
        <v>282</v>
      </c>
      <c r="U63" s="15">
        <f t="shared" si="6"/>
        <v>277</v>
      </c>
      <c r="V63" s="15">
        <f t="shared" si="6"/>
        <v>273</v>
      </c>
      <c r="W63" s="15">
        <f t="shared" si="6"/>
        <v>273</v>
      </c>
      <c r="X63" s="15">
        <f t="shared" si="6"/>
        <v>282</v>
      </c>
      <c r="Y63" s="15">
        <f t="shared" si="6"/>
        <v>273</v>
      </c>
      <c r="Z63" s="15">
        <f t="shared" si="6"/>
        <v>273</v>
      </c>
    </row>
    <row r="64" spans="1:26">
      <c r="A64" s="14" t="s">
        <v>74</v>
      </c>
      <c r="B64" s="14" t="s">
        <v>74</v>
      </c>
      <c r="C64" s="15">
        <f t="shared" si="5"/>
        <v>1055</v>
      </c>
      <c r="D64" s="15">
        <f t="shared" si="5"/>
        <v>1055</v>
      </c>
      <c r="E64" s="15">
        <f t="shared" si="5"/>
        <v>925</v>
      </c>
      <c r="F64" s="15">
        <f t="shared" si="5"/>
        <v>920</v>
      </c>
      <c r="G64" s="15">
        <f t="shared" si="5"/>
        <v>1028</v>
      </c>
      <c r="H64" s="15">
        <f t="shared" si="5"/>
        <v>1005</v>
      </c>
      <c r="I64" s="15">
        <f t="shared" si="5"/>
        <v>925</v>
      </c>
      <c r="J64" s="15">
        <f t="shared" si="5"/>
        <v>990</v>
      </c>
      <c r="K64" s="15">
        <f t="shared" si="5"/>
        <v>1117</v>
      </c>
      <c r="L64" s="15">
        <f t="shared" si="5"/>
        <v>1056</v>
      </c>
      <c r="M64" s="15">
        <f t="shared" si="5"/>
        <v>1092</v>
      </c>
      <c r="N64" s="15">
        <f t="shared" si="5"/>
        <v>1046</v>
      </c>
      <c r="O64" s="15">
        <f t="shared" si="5"/>
        <v>1046</v>
      </c>
      <c r="P64" s="15">
        <f t="shared" si="5"/>
        <v>928</v>
      </c>
      <c r="Q64" s="15">
        <f t="shared" si="5"/>
        <v>901</v>
      </c>
      <c r="R64" s="15">
        <f t="shared" si="5"/>
        <v>901</v>
      </c>
      <c r="S64" s="15">
        <f t="shared" si="6"/>
        <v>901</v>
      </c>
      <c r="T64" s="15">
        <f t="shared" si="6"/>
        <v>910</v>
      </c>
      <c r="U64" s="15">
        <f t="shared" si="6"/>
        <v>892</v>
      </c>
      <c r="V64" s="15">
        <f t="shared" si="6"/>
        <v>901</v>
      </c>
      <c r="W64" s="15">
        <f t="shared" si="6"/>
        <v>901</v>
      </c>
      <c r="X64" s="15">
        <f t="shared" si="6"/>
        <v>910</v>
      </c>
      <c r="Y64" s="15">
        <f t="shared" si="6"/>
        <v>901</v>
      </c>
      <c r="Z64" s="15">
        <f t="shared" si="6"/>
        <v>901</v>
      </c>
    </row>
    <row r="65" spans="1:26">
      <c r="A65" s="14" t="s">
        <v>177</v>
      </c>
      <c r="B65" s="14" t="s">
        <v>457</v>
      </c>
      <c r="C65" s="15"/>
      <c r="D65" s="15"/>
      <c r="E65" s="15"/>
      <c r="F65" s="15"/>
      <c r="G65" s="15"/>
      <c r="H65" s="15"/>
      <c r="I65" s="15"/>
      <c r="J65" s="15"/>
      <c r="K65" s="15"/>
      <c r="L65" s="15"/>
      <c r="M65" s="15"/>
      <c r="N65" s="15"/>
      <c r="O65" s="15"/>
      <c r="P65" s="15"/>
      <c r="Q65" s="15"/>
      <c r="R65" s="15"/>
      <c r="S65" s="15"/>
      <c r="T65" s="15"/>
      <c r="U65" s="15"/>
      <c r="V65" s="15"/>
      <c r="W65" s="15"/>
      <c r="X65" s="15"/>
      <c r="Y65" s="15"/>
      <c r="Z65" s="15"/>
    </row>
    <row r="66" spans="1:26">
      <c r="A66" s="14" t="s">
        <v>178</v>
      </c>
      <c r="B66" s="14" t="s">
        <v>176</v>
      </c>
      <c r="C66" s="15">
        <f>C52-C51</f>
        <v>346</v>
      </c>
      <c r="D66" s="15">
        <f t="shared" ref="D66:Z66" si="7">D52-D51</f>
        <v>346</v>
      </c>
      <c r="E66" s="15">
        <f t="shared" si="7"/>
        <v>311</v>
      </c>
      <c r="F66" s="15">
        <f t="shared" si="7"/>
        <v>144</v>
      </c>
      <c r="G66" s="15">
        <f t="shared" si="7"/>
        <v>346</v>
      </c>
      <c r="H66" s="15">
        <f t="shared" si="7"/>
        <v>128</v>
      </c>
      <c r="I66" s="15">
        <f t="shared" si="7"/>
        <v>311</v>
      </c>
      <c r="J66" s="15">
        <f t="shared" si="7"/>
        <v>138</v>
      </c>
      <c r="K66" s="15">
        <f t="shared" si="7"/>
        <v>592</v>
      </c>
      <c r="L66" s="15">
        <f t="shared" si="7"/>
        <v>346</v>
      </c>
      <c r="M66" s="15">
        <f t="shared" si="7"/>
        <v>346</v>
      </c>
      <c r="N66" s="15">
        <f t="shared" si="7"/>
        <v>664</v>
      </c>
      <c r="O66" s="15">
        <f t="shared" si="7"/>
        <v>664</v>
      </c>
      <c r="P66" s="15">
        <f t="shared" si="7"/>
        <v>464</v>
      </c>
      <c r="Q66" s="15">
        <f t="shared" si="7"/>
        <v>464</v>
      </c>
      <c r="R66" s="15">
        <f t="shared" si="7"/>
        <v>464</v>
      </c>
      <c r="S66" s="15">
        <f t="shared" si="7"/>
        <v>464</v>
      </c>
      <c r="T66" s="15">
        <f t="shared" si="7"/>
        <v>464</v>
      </c>
      <c r="U66" s="15">
        <f t="shared" si="7"/>
        <v>464</v>
      </c>
      <c r="V66" s="15">
        <f t="shared" si="7"/>
        <v>464</v>
      </c>
      <c r="W66" s="15">
        <f t="shared" si="7"/>
        <v>464</v>
      </c>
      <c r="X66" s="15">
        <f t="shared" si="7"/>
        <v>464</v>
      </c>
      <c r="Y66" s="15">
        <f t="shared" si="7"/>
        <v>464</v>
      </c>
      <c r="Z66" s="15">
        <f t="shared" si="7"/>
        <v>464</v>
      </c>
    </row>
    <row r="69" spans="1:26" ht="33.75">
      <c r="A69" s="11" t="s">
        <v>447</v>
      </c>
      <c r="B69" s="11" t="s">
        <v>448</v>
      </c>
    </row>
    <row r="70" spans="1:26">
      <c r="A70" s="14" t="s">
        <v>214</v>
      </c>
      <c r="B70" s="14" t="s">
        <v>71</v>
      </c>
    </row>
    <row r="71" spans="1:26">
      <c r="A71" s="14" t="s">
        <v>118</v>
      </c>
      <c r="B71" s="14" t="s">
        <v>81</v>
      </c>
    </row>
    <row r="72" spans="1:26">
      <c r="A72" s="14" t="s">
        <v>117</v>
      </c>
      <c r="B72" s="14" t="s">
        <v>456</v>
      </c>
    </row>
    <row r="73" spans="1:26">
      <c r="A73" s="14" t="s">
        <v>81</v>
      </c>
      <c r="B73" s="14" t="s">
        <v>119</v>
      </c>
    </row>
    <row r="74" spans="1:26">
      <c r="A74" s="14" t="s">
        <v>70</v>
      </c>
      <c r="B74" s="14" t="s">
        <v>76</v>
      </c>
    </row>
    <row r="75" spans="1:26">
      <c r="A75" s="14" t="s">
        <v>75</v>
      </c>
      <c r="B75" s="14" t="s">
        <v>117</v>
      </c>
    </row>
    <row r="76" spans="1:26">
      <c r="A76" s="14" t="s">
        <v>76</v>
      </c>
      <c r="B76" s="14" t="s">
        <v>80</v>
      </c>
    </row>
    <row r="77" spans="1:26">
      <c r="A77" s="14" t="s">
        <v>72</v>
      </c>
      <c r="B77" s="14" t="s">
        <v>72</v>
      </c>
    </row>
    <row r="78" spans="1:26">
      <c r="A78" s="14" t="s">
        <v>74</v>
      </c>
      <c r="B78" s="14" t="s">
        <v>74</v>
      </c>
    </row>
    <row r="79" spans="1:26">
      <c r="A79" s="14" t="s">
        <v>177</v>
      </c>
      <c r="B79" s="14" t="s">
        <v>457</v>
      </c>
    </row>
    <row r="80" spans="1:26">
      <c r="A80" s="14" t="s">
        <v>178</v>
      </c>
      <c r="B80" s="14" t="s">
        <v>176</v>
      </c>
    </row>
    <row r="83" spans="3:21" ht="45">
      <c r="C83" s="11" t="s">
        <v>449</v>
      </c>
      <c r="D83" s="11" t="s">
        <v>225</v>
      </c>
      <c r="E83" s="11" t="s">
        <v>453</v>
      </c>
      <c r="F83" s="11" t="s">
        <v>226</v>
      </c>
      <c r="G83" s="11" t="s">
        <v>454</v>
      </c>
      <c r="H83" s="11" t="s">
        <v>227</v>
      </c>
    </row>
    <row r="84" spans="3:21">
      <c r="C84" s="15">
        <f t="shared" ref="C84:D92" si="8">CEILING(C56,5)</f>
        <v>0</v>
      </c>
      <c r="D84" s="15">
        <f t="shared" si="8"/>
        <v>0</v>
      </c>
      <c r="E84" s="15">
        <f t="shared" ref="E84:H92" si="9">CEILING(L56,5)</f>
        <v>0</v>
      </c>
      <c r="F84" s="15">
        <f t="shared" si="9"/>
        <v>0</v>
      </c>
      <c r="G84" s="15">
        <f t="shared" si="9"/>
        <v>0</v>
      </c>
      <c r="H84" s="15">
        <f t="shared" si="9"/>
        <v>0</v>
      </c>
      <c r="I84" s="30">
        <f>MAX(C84:H84)</f>
        <v>0</v>
      </c>
      <c r="J84">
        <v>0</v>
      </c>
      <c r="K84" s="72">
        <f>J84*1.26</f>
        <v>0</v>
      </c>
      <c r="L84">
        <v>0</v>
      </c>
      <c r="M84">
        <v>30</v>
      </c>
      <c r="N84">
        <v>55</v>
      </c>
      <c r="O84">
        <v>95</v>
      </c>
      <c r="P84">
        <v>135</v>
      </c>
      <c r="Q84">
        <v>170</v>
      </c>
      <c r="R84">
        <v>235</v>
      </c>
      <c r="S84">
        <v>385</v>
      </c>
      <c r="T84">
        <v>1095</v>
      </c>
      <c r="U84">
        <v>665</v>
      </c>
    </row>
    <row r="85" spans="3:21">
      <c r="C85" s="15">
        <f t="shared" si="8"/>
        <v>30</v>
      </c>
      <c r="D85" s="15">
        <f t="shared" si="8"/>
        <v>30</v>
      </c>
      <c r="E85" s="15">
        <f t="shared" si="9"/>
        <v>30</v>
      </c>
      <c r="F85" s="15">
        <f t="shared" si="9"/>
        <v>30</v>
      </c>
      <c r="G85" s="15">
        <f t="shared" si="9"/>
        <v>30</v>
      </c>
      <c r="H85" s="15">
        <f t="shared" si="9"/>
        <v>30</v>
      </c>
      <c r="I85" s="30">
        <f t="shared" ref="I85:I93" si="10">MAX(C85:H85)</f>
        <v>30</v>
      </c>
      <c r="J85">
        <v>30</v>
      </c>
      <c r="K85" s="72">
        <f t="shared" ref="K85:K93" si="11">J85*1.26</f>
        <v>37.799999999999997</v>
      </c>
    </row>
    <row r="86" spans="3:21">
      <c r="C86" s="15">
        <f t="shared" si="8"/>
        <v>55</v>
      </c>
      <c r="D86" s="15">
        <f t="shared" si="8"/>
        <v>55</v>
      </c>
      <c r="E86" s="15">
        <f t="shared" si="9"/>
        <v>55</v>
      </c>
      <c r="F86" s="15">
        <f t="shared" si="9"/>
        <v>55</v>
      </c>
      <c r="G86" s="15">
        <f t="shared" si="9"/>
        <v>55</v>
      </c>
      <c r="H86" s="15">
        <f t="shared" si="9"/>
        <v>55</v>
      </c>
      <c r="I86" s="30">
        <f t="shared" si="10"/>
        <v>55</v>
      </c>
      <c r="J86">
        <v>55</v>
      </c>
      <c r="K86" s="72">
        <f t="shared" si="11"/>
        <v>69.3</v>
      </c>
    </row>
    <row r="87" spans="3:21">
      <c r="C87" s="15">
        <f t="shared" si="8"/>
        <v>75</v>
      </c>
      <c r="D87" s="15">
        <f t="shared" si="8"/>
        <v>95</v>
      </c>
      <c r="E87" s="15">
        <f t="shared" si="9"/>
        <v>95</v>
      </c>
      <c r="F87" s="15">
        <f t="shared" si="9"/>
        <v>95</v>
      </c>
      <c r="G87" s="15">
        <f t="shared" si="9"/>
        <v>95</v>
      </c>
      <c r="H87" s="15">
        <f t="shared" si="9"/>
        <v>95</v>
      </c>
      <c r="I87" s="30">
        <f t="shared" si="10"/>
        <v>95</v>
      </c>
      <c r="J87">
        <v>95</v>
      </c>
      <c r="K87" s="72">
        <f t="shared" si="11"/>
        <v>119.7</v>
      </c>
    </row>
    <row r="88" spans="3:21">
      <c r="C88" s="15">
        <f t="shared" si="8"/>
        <v>95</v>
      </c>
      <c r="D88" s="15">
        <f t="shared" si="8"/>
        <v>135</v>
      </c>
      <c r="E88" s="15">
        <f t="shared" si="9"/>
        <v>135</v>
      </c>
      <c r="F88" s="15">
        <f t="shared" si="9"/>
        <v>135</v>
      </c>
      <c r="G88" s="15">
        <f t="shared" si="9"/>
        <v>135</v>
      </c>
      <c r="H88" s="15">
        <f t="shared" si="9"/>
        <v>135</v>
      </c>
      <c r="I88" s="30">
        <f t="shared" si="10"/>
        <v>135</v>
      </c>
      <c r="J88">
        <v>135</v>
      </c>
      <c r="K88" s="72">
        <f t="shared" si="11"/>
        <v>170.1</v>
      </c>
    </row>
    <row r="89" spans="3:21">
      <c r="C89" s="15">
        <f t="shared" si="8"/>
        <v>120</v>
      </c>
      <c r="D89" s="15">
        <f t="shared" si="8"/>
        <v>170</v>
      </c>
      <c r="E89" s="15">
        <f t="shared" si="9"/>
        <v>170</v>
      </c>
      <c r="F89" s="15">
        <f t="shared" si="9"/>
        <v>170</v>
      </c>
      <c r="G89" s="15">
        <f t="shared" si="9"/>
        <v>170</v>
      </c>
      <c r="H89" s="15">
        <f t="shared" si="9"/>
        <v>170</v>
      </c>
      <c r="I89" s="30">
        <f t="shared" si="10"/>
        <v>170</v>
      </c>
      <c r="J89">
        <v>170</v>
      </c>
      <c r="K89" s="72">
        <f t="shared" si="11"/>
        <v>214.2</v>
      </c>
    </row>
    <row r="90" spans="3:21">
      <c r="C90" s="15">
        <f t="shared" si="8"/>
        <v>165</v>
      </c>
      <c r="D90" s="15">
        <f t="shared" si="8"/>
        <v>235</v>
      </c>
      <c r="E90" s="15">
        <f t="shared" si="9"/>
        <v>235</v>
      </c>
      <c r="F90" s="15">
        <f t="shared" si="9"/>
        <v>235</v>
      </c>
      <c r="G90" s="15">
        <f t="shared" si="9"/>
        <v>210</v>
      </c>
      <c r="H90" s="15">
        <f t="shared" si="9"/>
        <v>210</v>
      </c>
      <c r="I90" s="30">
        <f t="shared" si="10"/>
        <v>235</v>
      </c>
      <c r="J90">
        <v>235</v>
      </c>
      <c r="K90" s="72">
        <f t="shared" si="11"/>
        <v>296.10000000000002</v>
      </c>
    </row>
    <row r="91" spans="3:21">
      <c r="C91" s="15">
        <f t="shared" si="8"/>
        <v>300</v>
      </c>
      <c r="D91" s="15">
        <f t="shared" si="8"/>
        <v>300</v>
      </c>
      <c r="E91" s="15">
        <f t="shared" si="9"/>
        <v>350</v>
      </c>
      <c r="F91" s="15">
        <f t="shared" si="9"/>
        <v>385</v>
      </c>
      <c r="G91" s="15">
        <f t="shared" si="9"/>
        <v>310</v>
      </c>
      <c r="H91" s="15">
        <f t="shared" si="9"/>
        <v>310</v>
      </c>
      <c r="I91" s="30">
        <f t="shared" si="10"/>
        <v>385</v>
      </c>
      <c r="J91">
        <v>385</v>
      </c>
      <c r="K91" s="72">
        <f t="shared" si="11"/>
        <v>485.1</v>
      </c>
    </row>
    <row r="92" spans="3:21">
      <c r="C92" s="15">
        <f t="shared" si="8"/>
        <v>1055</v>
      </c>
      <c r="D92" s="15">
        <f t="shared" si="8"/>
        <v>1055</v>
      </c>
      <c r="E92" s="15">
        <f t="shared" si="9"/>
        <v>1060</v>
      </c>
      <c r="F92" s="15">
        <f t="shared" si="9"/>
        <v>1095</v>
      </c>
      <c r="G92" s="15">
        <f t="shared" si="9"/>
        <v>1050</v>
      </c>
      <c r="H92" s="15">
        <f t="shared" si="9"/>
        <v>1050</v>
      </c>
      <c r="I92" s="30">
        <f t="shared" si="10"/>
        <v>1095</v>
      </c>
      <c r="J92">
        <v>1095</v>
      </c>
      <c r="K92" s="72">
        <f t="shared" si="11"/>
        <v>1379.7</v>
      </c>
    </row>
    <row r="93" spans="3:21">
      <c r="C93" s="15">
        <f>CEILING(C66,5)</f>
        <v>350</v>
      </c>
      <c r="D93" s="15">
        <f>CEILING(D66,5)</f>
        <v>350</v>
      </c>
      <c r="E93" s="15">
        <f>CEILING(L66,5)</f>
        <v>350</v>
      </c>
      <c r="F93" s="15">
        <f>CEILING(M66,5)</f>
        <v>350</v>
      </c>
      <c r="G93" s="15">
        <f>CEILING(N66,5)</f>
        <v>665</v>
      </c>
      <c r="H93" s="15">
        <f>CEILING(O66,5)</f>
        <v>665</v>
      </c>
      <c r="I93" s="30">
        <f t="shared" si="10"/>
        <v>665</v>
      </c>
      <c r="J93">
        <v>665</v>
      </c>
      <c r="K93" s="72">
        <f t="shared" si="11"/>
        <v>837.9</v>
      </c>
    </row>
    <row r="95" spans="3:21" ht="33.75">
      <c r="D95" s="11" t="s">
        <v>221</v>
      </c>
      <c r="E95" s="11" t="s">
        <v>223</v>
      </c>
      <c r="F95" s="11" t="s">
        <v>450</v>
      </c>
      <c r="G95" s="11" t="s">
        <v>451</v>
      </c>
    </row>
    <row r="96" spans="3:21">
      <c r="D96" s="15">
        <f t="shared" ref="D96:G104" si="12">CEILING(E56,5)</f>
        <v>0</v>
      </c>
      <c r="E96" s="15">
        <f t="shared" si="12"/>
        <v>0</v>
      </c>
      <c r="F96" s="15">
        <f t="shared" si="12"/>
        <v>0</v>
      </c>
      <c r="G96" s="15">
        <f t="shared" si="12"/>
        <v>0</v>
      </c>
      <c r="H96" s="31">
        <f>MAX(D96:G96)</f>
        <v>0</v>
      </c>
      <c r="I96" s="72">
        <f>H96*1.26</f>
        <v>0</v>
      </c>
      <c r="J96">
        <v>0</v>
      </c>
      <c r="K96">
        <v>20</v>
      </c>
      <c r="L96">
        <v>50</v>
      </c>
      <c r="M96">
        <v>80</v>
      </c>
      <c r="N96">
        <v>155</v>
      </c>
      <c r="O96">
        <v>210</v>
      </c>
      <c r="P96">
        <v>320</v>
      </c>
      <c r="Q96">
        <v>415</v>
      </c>
      <c r="R96">
        <v>1030</v>
      </c>
      <c r="S96">
        <v>350</v>
      </c>
    </row>
    <row r="97" spans="4:19">
      <c r="D97" s="15">
        <f t="shared" si="12"/>
        <v>20</v>
      </c>
      <c r="E97" s="15">
        <f t="shared" si="12"/>
        <v>15</v>
      </c>
      <c r="F97" s="15">
        <f t="shared" si="12"/>
        <v>20</v>
      </c>
      <c r="G97" s="15">
        <f t="shared" si="12"/>
        <v>20</v>
      </c>
      <c r="H97" s="31">
        <f t="shared" ref="H97:H105" si="13">MAX(D97:G97)</f>
        <v>20</v>
      </c>
      <c r="I97" s="72">
        <f t="shared" ref="I97:I105" si="14">H97*1.26</f>
        <v>25.2</v>
      </c>
    </row>
    <row r="98" spans="4:19">
      <c r="D98" s="15">
        <f t="shared" si="12"/>
        <v>40</v>
      </c>
      <c r="E98" s="15">
        <f t="shared" si="12"/>
        <v>50</v>
      </c>
      <c r="F98" s="15">
        <f t="shared" si="12"/>
        <v>40</v>
      </c>
      <c r="G98" s="15">
        <f t="shared" si="12"/>
        <v>45</v>
      </c>
      <c r="H98" s="31">
        <f t="shared" si="13"/>
        <v>50</v>
      </c>
      <c r="I98" s="72">
        <f t="shared" si="14"/>
        <v>63</v>
      </c>
    </row>
    <row r="99" spans="4:19">
      <c r="D99" s="15">
        <f t="shared" si="12"/>
        <v>55</v>
      </c>
      <c r="E99" s="15">
        <f t="shared" si="12"/>
        <v>70</v>
      </c>
      <c r="F99" s="15">
        <f t="shared" si="12"/>
        <v>55</v>
      </c>
      <c r="G99" s="15">
        <f t="shared" si="12"/>
        <v>80</v>
      </c>
      <c r="H99" s="31">
        <f t="shared" si="13"/>
        <v>80</v>
      </c>
      <c r="I99" s="72">
        <f t="shared" si="14"/>
        <v>100.8</v>
      </c>
    </row>
    <row r="100" spans="4:19">
      <c r="D100" s="15">
        <f t="shared" si="12"/>
        <v>75</v>
      </c>
      <c r="E100" s="15">
        <f t="shared" si="12"/>
        <v>155</v>
      </c>
      <c r="F100" s="15">
        <f t="shared" si="12"/>
        <v>75</v>
      </c>
      <c r="G100" s="15">
        <f t="shared" si="12"/>
        <v>140</v>
      </c>
      <c r="H100" s="31">
        <f t="shared" si="13"/>
        <v>155</v>
      </c>
      <c r="I100" s="72">
        <f t="shared" si="14"/>
        <v>195.3</v>
      </c>
    </row>
    <row r="101" spans="4:19">
      <c r="D101" s="15">
        <f t="shared" si="12"/>
        <v>100</v>
      </c>
      <c r="E101" s="15">
        <f t="shared" si="12"/>
        <v>195</v>
      </c>
      <c r="F101" s="15">
        <f t="shared" si="12"/>
        <v>100</v>
      </c>
      <c r="G101" s="15">
        <f t="shared" si="12"/>
        <v>210</v>
      </c>
      <c r="H101" s="31">
        <f t="shared" si="13"/>
        <v>210</v>
      </c>
      <c r="I101" s="72">
        <f t="shared" si="14"/>
        <v>264.60000000000002</v>
      </c>
    </row>
    <row r="102" spans="4:19">
      <c r="D102" s="15">
        <f t="shared" si="12"/>
        <v>135</v>
      </c>
      <c r="E102" s="15">
        <f t="shared" si="12"/>
        <v>320</v>
      </c>
      <c r="F102" s="15">
        <f t="shared" si="12"/>
        <v>145</v>
      </c>
      <c r="G102" s="15">
        <f t="shared" si="12"/>
        <v>280</v>
      </c>
      <c r="H102" s="31">
        <f t="shared" si="13"/>
        <v>320</v>
      </c>
      <c r="I102" s="72">
        <f t="shared" si="14"/>
        <v>403.2</v>
      </c>
    </row>
    <row r="103" spans="4:19">
      <c r="D103" s="15">
        <f t="shared" si="12"/>
        <v>255</v>
      </c>
      <c r="E103" s="15">
        <f t="shared" si="12"/>
        <v>395</v>
      </c>
      <c r="F103" s="15">
        <f t="shared" si="12"/>
        <v>285</v>
      </c>
      <c r="G103" s="15">
        <f t="shared" si="12"/>
        <v>415</v>
      </c>
      <c r="H103" s="31">
        <f t="shared" si="13"/>
        <v>415</v>
      </c>
      <c r="I103" s="72">
        <f t="shared" si="14"/>
        <v>522.9</v>
      </c>
    </row>
    <row r="104" spans="4:19">
      <c r="D104" s="15">
        <f t="shared" si="12"/>
        <v>925</v>
      </c>
      <c r="E104" s="15">
        <f t="shared" si="12"/>
        <v>920</v>
      </c>
      <c r="F104" s="15">
        <f t="shared" si="12"/>
        <v>1030</v>
      </c>
      <c r="G104" s="15">
        <f t="shared" si="12"/>
        <v>1005</v>
      </c>
      <c r="H104" s="31">
        <f t="shared" si="13"/>
        <v>1030</v>
      </c>
      <c r="I104" s="72">
        <f t="shared" si="14"/>
        <v>1297.8</v>
      </c>
    </row>
    <row r="105" spans="4:19">
      <c r="D105" s="15">
        <f>CEILING(E66,5)</f>
        <v>315</v>
      </c>
      <c r="E105" s="15">
        <f>CEILING(F66,5)</f>
        <v>145</v>
      </c>
      <c r="F105" s="15">
        <f>CEILING(G66,5)</f>
        <v>350</v>
      </c>
      <c r="G105" s="15">
        <f>CEILING(H66,5)</f>
        <v>130</v>
      </c>
      <c r="H105" s="31">
        <f t="shared" si="13"/>
        <v>350</v>
      </c>
      <c r="I105" s="72">
        <f t="shared" si="14"/>
        <v>441</v>
      </c>
    </row>
    <row r="107" spans="4:19" ht="33.75">
      <c r="D107" s="11" t="s">
        <v>228</v>
      </c>
      <c r="E107" s="11" t="s">
        <v>231</v>
      </c>
      <c r="F107" s="11" t="s">
        <v>234</v>
      </c>
      <c r="G107" s="11" t="s">
        <v>237</v>
      </c>
    </row>
    <row r="108" spans="4:19">
      <c r="D108" s="15">
        <f t="shared" ref="D108:G116" si="15">CEILING(P56,5)</f>
        <v>0</v>
      </c>
      <c r="E108" s="15">
        <f t="shared" si="15"/>
        <v>0</v>
      </c>
      <c r="F108" s="15">
        <f t="shared" si="15"/>
        <v>0</v>
      </c>
      <c r="G108" s="15">
        <f t="shared" si="15"/>
        <v>0</v>
      </c>
      <c r="H108">
        <f>MAX(D108:G108)</f>
        <v>0</v>
      </c>
      <c r="J108" s="72">
        <f>I108*1.26</f>
        <v>0</v>
      </c>
      <c r="K108">
        <v>30</v>
      </c>
      <c r="L108">
        <v>55</v>
      </c>
      <c r="M108">
        <v>95</v>
      </c>
      <c r="N108">
        <v>135</v>
      </c>
      <c r="O108">
        <v>170</v>
      </c>
      <c r="P108">
        <v>235</v>
      </c>
      <c r="Q108">
        <v>300</v>
      </c>
      <c r="R108">
        <v>930</v>
      </c>
      <c r="S108">
        <v>465</v>
      </c>
    </row>
    <row r="109" spans="4:19">
      <c r="D109" s="15">
        <f t="shared" si="15"/>
        <v>30</v>
      </c>
      <c r="E109" s="15">
        <f t="shared" si="15"/>
        <v>30</v>
      </c>
      <c r="F109" s="15">
        <f t="shared" si="15"/>
        <v>30</v>
      </c>
      <c r="G109" s="15">
        <f t="shared" si="15"/>
        <v>30</v>
      </c>
      <c r="H109">
        <f t="shared" ref="H109:H117" si="16">MAX(D109:G109)</f>
        <v>30</v>
      </c>
      <c r="I109">
        <v>30</v>
      </c>
      <c r="J109" s="72">
        <f t="shared" ref="J109:J117" si="17">I109*1.26</f>
        <v>37.799999999999997</v>
      </c>
    </row>
    <row r="110" spans="4:19">
      <c r="D110" s="15">
        <f t="shared" si="15"/>
        <v>55</v>
      </c>
      <c r="E110" s="15">
        <f t="shared" si="15"/>
        <v>55</v>
      </c>
      <c r="F110" s="15">
        <f t="shared" si="15"/>
        <v>55</v>
      </c>
      <c r="G110" s="15">
        <f t="shared" si="15"/>
        <v>55</v>
      </c>
      <c r="H110">
        <f t="shared" si="16"/>
        <v>55</v>
      </c>
      <c r="I110">
        <v>55</v>
      </c>
      <c r="J110" s="72">
        <f t="shared" si="17"/>
        <v>69.3</v>
      </c>
    </row>
    <row r="111" spans="4:19">
      <c r="D111" s="15">
        <f t="shared" si="15"/>
        <v>95</v>
      </c>
      <c r="E111" s="15">
        <f t="shared" si="15"/>
        <v>95</v>
      </c>
      <c r="F111" s="15">
        <f t="shared" si="15"/>
        <v>95</v>
      </c>
      <c r="G111" s="15">
        <f t="shared" si="15"/>
        <v>95</v>
      </c>
      <c r="H111">
        <f t="shared" si="16"/>
        <v>95</v>
      </c>
      <c r="I111">
        <v>95</v>
      </c>
      <c r="J111" s="72">
        <f t="shared" si="17"/>
        <v>119.7</v>
      </c>
    </row>
    <row r="112" spans="4:19">
      <c r="D112" s="15">
        <f t="shared" si="15"/>
        <v>135</v>
      </c>
      <c r="E112" s="15">
        <f t="shared" si="15"/>
        <v>65</v>
      </c>
      <c r="F112" s="15">
        <f t="shared" si="15"/>
        <v>65</v>
      </c>
      <c r="G112" s="15">
        <f t="shared" si="15"/>
        <v>135</v>
      </c>
      <c r="H112">
        <f t="shared" si="16"/>
        <v>135</v>
      </c>
      <c r="I112">
        <v>135</v>
      </c>
      <c r="J112" s="72">
        <f t="shared" si="17"/>
        <v>170.1</v>
      </c>
    </row>
    <row r="113" spans="4:16">
      <c r="D113" s="15">
        <f t="shared" si="15"/>
        <v>170</v>
      </c>
      <c r="E113" s="15">
        <f t="shared" si="15"/>
        <v>140</v>
      </c>
      <c r="F113" s="15">
        <f t="shared" si="15"/>
        <v>140</v>
      </c>
      <c r="G113" s="15">
        <f t="shared" si="15"/>
        <v>170</v>
      </c>
      <c r="H113">
        <f t="shared" si="16"/>
        <v>170</v>
      </c>
      <c r="I113">
        <v>170</v>
      </c>
      <c r="J113" s="72">
        <f t="shared" si="17"/>
        <v>214.2</v>
      </c>
    </row>
    <row r="114" spans="4:16">
      <c r="D114" s="15">
        <f t="shared" si="15"/>
        <v>230</v>
      </c>
      <c r="E114" s="15">
        <f t="shared" si="15"/>
        <v>235</v>
      </c>
      <c r="F114" s="15">
        <f t="shared" si="15"/>
        <v>235</v>
      </c>
      <c r="G114" s="15">
        <f t="shared" si="15"/>
        <v>235</v>
      </c>
      <c r="H114">
        <f t="shared" si="16"/>
        <v>235</v>
      </c>
      <c r="I114">
        <v>235</v>
      </c>
      <c r="J114" s="72">
        <f t="shared" si="17"/>
        <v>296.10000000000002</v>
      </c>
    </row>
    <row r="115" spans="4:16">
      <c r="D115" s="15">
        <f t="shared" si="15"/>
        <v>300</v>
      </c>
      <c r="E115" s="15">
        <f t="shared" si="15"/>
        <v>275</v>
      </c>
      <c r="F115" s="15">
        <f t="shared" si="15"/>
        <v>275</v>
      </c>
      <c r="G115" s="15">
        <f t="shared" si="15"/>
        <v>275</v>
      </c>
      <c r="H115">
        <f t="shared" si="16"/>
        <v>300</v>
      </c>
      <c r="I115">
        <v>300</v>
      </c>
      <c r="J115" s="72">
        <f t="shared" si="17"/>
        <v>378</v>
      </c>
    </row>
    <row r="116" spans="4:16">
      <c r="D116" s="15">
        <f t="shared" si="15"/>
        <v>930</v>
      </c>
      <c r="E116" s="15">
        <f t="shared" si="15"/>
        <v>905</v>
      </c>
      <c r="F116" s="15">
        <f t="shared" si="15"/>
        <v>905</v>
      </c>
      <c r="G116" s="15">
        <f t="shared" si="15"/>
        <v>905</v>
      </c>
      <c r="H116">
        <f t="shared" si="16"/>
        <v>930</v>
      </c>
      <c r="I116">
        <v>930</v>
      </c>
      <c r="J116" s="72">
        <f t="shared" si="17"/>
        <v>1171.8</v>
      </c>
    </row>
    <row r="117" spans="4:16">
      <c r="D117" s="15">
        <f>CEILING(P66,5)</f>
        <v>465</v>
      </c>
      <c r="E117" s="15">
        <f>CEILING(Q66,5)</f>
        <v>465</v>
      </c>
      <c r="F117" s="15">
        <f>CEILING(R66,5)</f>
        <v>465</v>
      </c>
      <c r="G117" s="15">
        <f>CEILING(S66,5)</f>
        <v>465</v>
      </c>
      <c r="H117">
        <f t="shared" si="16"/>
        <v>465</v>
      </c>
      <c r="I117">
        <v>465</v>
      </c>
      <c r="J117" s="72">
        <f t="shared" si="17"/>
        <v>585.9</v>
      </c>
    </row>
    <row r="119" spans="4:16" ht="22.5">
      <c r="D119" s="11" t="s">
        <v>222</v>
      </c>
      <c r="E119" s="11" t="s">
        <v>224</v>
      </c>
    </row>
    <row r="120" spans="4:16">
      <c r="D120" s="15">
        <f t="shared" ref="D120:E128" si="18">CEILING(I56,5)</f>
        <v>0</v>
      </c>
      <c r="E120" s="15">
        <f t="shared" si="18"/>
        <v>0</v>
      </c>
      <c r="F120">
        <v>0</v>
      </c>
      <c r="G120" s="72">
        <f>F120*1.26</f>
        <v>0</v>
      </c>
    </row>
    <row r="121" spans="4:16">
      <c r="D121" s="15">
        <f t="shared" si="18"/>
        <v>20</v>
      </c>
      <c r="E121" s="15">
        <f t="shared" si="18"/>
        <v>20</v>
      </c>
      <c r="F121">
        <v>20</v>
      </c>
      <c r="G121" s="72">
        <f t="shared" ref="G121:G129" si="19">F121*1.26</f>
        <v>25.2</v>
      </c>
      <c r="H121">
        <v>20</v>
      </c>
      <c r="I121">
        <v>45</v>
      </c>
      <c r="J121">
        <v>80</v>
      </c>
      <c r="K121">
        <v>135</v>
      </c>
      <c r="L121">
        <v>205</v>
      </c>
      <c r="M121">
        <v>275</v>
      </c>
      <c r="N121">
        <v>410</v>
      </c>
      <c r="O121">
        <v>990</v>
      </c>
      <c r="P121">
        <v>140</v>
      </c>
    </row>
    <row r="122" spans="4:16">
      <c r="D122" s="15">
        <f t="shared" si="18"/>
        <v>40</v>
      </c>
      <c r="E122" s="15">
        <f t="shared" si="18"/>
        <v>45</v>
      </c>
      <c r="F122">
        <v>45</v>
      </c>
      <c r="G122" s="72">
        <f t="shared" si="19"/>
        <v>56.7</v>
      </c>
    </row>
    <row r="123" spans="4:16">
      <c r="D123" s="15">
        <f t="shared" si="18"/>
        <v>55</v>
      </c>
      <c r="E123" s="15">
        <f t="shared" si="18"/>
        <v>80</v>
      </c>
      <c r="F123">
        <v>80</v>
      </c>
      <c r="G123" s="72">
        <f t="shared" si="19"/>
        <v>100.8</v>
      </c>
    </row>
    <row r="124" spans="4:16">
      <c r="D124" s="15">
        <f t="shared" si="18"/>
        <v>75</v>
      </c>
      <c r="E124" s="15">
        <f t="shared" si="18"/>
        <v>135</v>
      </c>
      <c r="F124">
        <v>135</v>
      </c>
      <c r="G124" s="72">
        <f t="shared" si="19"/>
        <v>170.1</v>
      </c>
    </row>
    <row r="125" spans="4:16">
      <c r="D125" s="15">
        <f t="shared" si="18"/>
        <v>100</v>
      </c>
      <c r="E125" s="15">
        <f t="shared" si="18"/>
        <v>205</v>
      </c>
      <c r="F125">
        <v>205</v>
      </c>
      <c r="G125" s="72">
        <f t="shared" si="19"/>
        <v>258.3</v>
      </c>
    </row>
    <row r="126" spans="4:16">
      <c r="D126" s="15">
        <f t="shared" si="18"/>
        <v>130</v>
      </c>
      <c r="E126" s="15">
        <f t="shared" si="18"/>
        <v>275</v>
      </c>
      <c r="F126">
        <v>275</v>
      </c>
      <c r="G126" s="72">
        <f t="shared" si="19"/>
        <v>346.5</v>
      </c>
    </row>
    <row r="127" spans="4:16">
      <c r="D127" s="15">
        <f t="shared" si="18"/>
        <v>295</v>
      </c>
      <c r="E127" s="15">
        <f t="shared" si="18"/>
        <v>410</v>
      </c>
      <c r="F127">
        <v>410</v>
      </c>
      <c r="G127" s="72">
        <f t="shared" si="19"/>
        <v>516.6</v>
      </c>
    </row>
    <row r="128" spans="4:16">
      <c r="D128" s="15">
        <f t="shared" si="18"/>
        <v>925</v>
      </c>
      <c r="E128" s="15">
        <f t="shared" si="18"/>
        <v>990</v>
      </c>
      <c r="F128">
        <v>990</v>
      </c>
      <c r="G128" s="72">
        <f t="shared" si="19"/>
        <v>1247.4000000000001</v>
      </c>
    </row>
    <row r="129" spans="4:17">
      <c r="D129" s="15">
        <f>CEILING(I66,5)</f>
        <v>315</v>
      </c>
      <c r="E129" s="15">
        <f>CEILING(J66,5)</f>
        <v>140</v>
      </c>
      <c r="F129">
        <v>140</v>
      </c>
      <c r="G129" s="72">
        <f t="shared" si="19"/>
        <v>176.4</v>
      </c>
    </row>
    <row r="131" spans="4:17" ht="56.25">
      <c r="D131" s="11" t="s">
        <v>229</v>
      </c>
      <c r="E131" s="11" t="s">
        <v>232</v>
      </c>
      <c r="F131" s="11" t="s">
        <v>235</v>
      </c>
    </row>
    <row r="132" spans="4:17">
      <c r="D132" s="15">
        <f t="shared" ref="D132:F140" si="20">CEILING(T56,5)</f>
        <v>0</v>
      </c>
      <c r="E132" s="15">
        <f t="shared" si="20"/>
        <v>0</v>
      </c>
      <c r="F132" s="15">
        <f t="shared" si="20"/>
        <v>0</v>
      </c>
      <c r="G132">
        <f>MAX(D132:F132)</f>
        <v>0</v>
      </c>
      <c r="I132" s="73">
        <f>H132*1.26</f>
        <v>0</v>
      </c>
      <c r="J132">
        <v>55</v>
      </c>
      <c r="K132">
        <v>95</v>
      </c>
      <c r="L132">
        <v>135</v>
      </c>
      <c r="M132">
        <v>170</v>
      </c>
      <c r="N132">
        <v>235</v>
      </c>
      <c r="O132">
        <v>285</v>
      </c>
      <c r="P132">
        <v>910</v>
      </c>
      <c r="Q132">
        <v>465</v>
      </c>
    </row>
    <row r="133" spans="4:17">
      <c r="D133" s="15">
        <f t="shared" si="20"/>
        <v>30</v>
      </c>
      <c r="E133" s="15">
        <f t="shared" si="20"/>
        <v>30</v>
      </c>
      <c r="F133" s="15">
        <f t="shared" si="20"/>
        <v>30</v>
      </c>
      <c r="G133">
        <f t="shared" ref="G133:G141" si="21">MAX(D133:F133)</f>
        <v>30</v>
      </c>
      <c r="H133">
        <v>30</v>
      </c>
      <c r="I133" s="73">
        <f t="shared" ref="I133:I141" si="22">H133*1.26</f>
        <v>37.799999999999997</v>
      </c>
    </row>
    <row r="134" spans="4:17">
      <c r="D134" s="15">
        <f t="shared" si="20"/>
        <v>55</v>
      </c>
      <c r="E134" s="15">
        <f t="shared" si="20"/>
        <v>55</v>
      </c>
      <c r="F134" s="15">
        <f t="shared" si="20"/>
        <v>55</v>
      </c>
      <c r="G134">
        <f t="shared" si="21"/>
        <v>55</v>
      </c>
      <c r="H134">
        <v>55</v>
      </c>
      <c r="I134" s="73">
        <f t="shared" si="22"/>
        <v>69.3</v>
      </c>
    </row>
    <row r="135" spans="4:17">
      <c r="D135" s="15">
        <f t="shared" si="20"/>
        <v>95</v>
      </c>
      <c r="E135" s="15">
        <f t="shared" si="20"/>
        <v>95</v>
      </c>
      <c r="F135" s="15">
        <f t="shared" si="20"/>
        <v>95</v>
      </c>
      <c r="G135">
        <f t="shared" si="21"/>
        <v>95</v>
      </c>
      <c r="H135">
        <v>95</v>
      </c>
      <c r="I135" s="73">
        <f t="shared" si="22"/>
        <v>119.7</v>
      </c>
    </row>
    <row r="136" spans="4:17">
      <c r="D136" s="15">
        <f t="shared" si="20"/>
        <v>135</v>
      </c>
      <c r="E136" s="15">
        <f t="shared" si="20"/>
        <v>135</v>
      </c>
      <c r="F136" s="15">
        <f t="shared" si="20"/>
        <v>135</v>
      </c>
      <c r="G136">
        <f t="shared" si="21"/>
        <v>135</v>
      </c>
      <c r="H136">
        <v>135</v>
      </c>
      <c r="I136" s="73">
        <f t="shared" si="22"/>
        <v>170.1</v>
      </c>
    </row>
    <row r="137" spans="4:17">
      <c r="D137" s="15">
        <f t="shared" si="20"/>
        <v>170</v>
      </c>
      <c r="E137" s="15">
        <f t="shared" si="20"/>
        <v>170</v>
      </c>
      <c r="F137" s="15">
        <f t="shared" si="20"/>
        <v>170</v>
      </c>
      <c r="G137">
        <f t="shared" si="21"/>
        <v>170</v>
      </c>
      <c r="H137">
        <v>170</v>
      </c>
      <c r="I137" s="73">
        <f t="shared" si="22"/>
        <v>214.2</v>
      </c>
    </row>
    <row r="138" spans="4:17">
      <c r="D138" s="15">
        <f t="shared" si="20"/>
        <v>210</v>
      </c>
      <c r="E138" s="15">
        <f t="shared" si="20"/>
        <v>235</v>
      </c>
      <c r="F138" s="15">
        <f t="shared" si="20"/>
        <v>235</v>
      </c>
      <c r="G138">
        <f t="shared" si="21"/>
        <v>235</v>
      </c>
      <c r="H138">
        <v>235</v>
      </c>
      <c r="I138" s="73">
        <f t="shared" si="22"/>
        <v>296.10000000000002</v>
      </c>
    </row>
    <row r="139" spans="4:17">
      <c r="D139" s="15">
        <f t="shared" si="20"/>
        <v>285</v>
      </c>
      <c r="E139" s="15">
        <f t="shared" si="20"/>
        <v>280</v>
      </c>
      <c r="F139" s="15">
        <f t="shared" si="20"/>
        <v>275</v>
      </c>
      <c r="G139">
        <f t="shared" si="21"/>
        <v>285</v>
      </c>
      <c r="H139">
        <v>285</v>
      </c>
      <c r="I139" s="73">
        <f t="shared" si="22"/>
        <v>359.1</v>
      </c>
    </row>
    <row r="140" spans="4:17">
      <c r="D140" s="15">
        <f t="shared" si="20"/>
        <v>910</v>
      </c>
      <c r="E140" s="15">
        <f t="shared" si="20"/>
        <v>895</v>
      </c>
      <c r="F140" s="15">
        <f t="shared" si="20"/>
        <v>905</v>
      </c>
      <c r="G140">
        <f t="shared" si="21"/>
        <v>910</v>
      </c>
      <c r="H140">
        <v>910</v>
      </c>
      <c r="I140" s="73">
        <f t="shared" si="22"/>
        <v>1146.5999999999999</v>
      </c>
    </row>
    <row r="141" spans="4:17">
      <c r="D141" s="15">
        <f>CEILING(T66,5)</f>
        <v>465</v>
      </c>
      <c r="E141" s="15">
        <f>CEILING(U66,5)</f>
        <v>465</v>
      </c>
      <c r="F141" s="15">
        <f>CEILING(V66,5)</f>
        <v>465</v>
      </c>
      <c r="G141">
        <f t="shared" si="21"/>
        <v>465</v>
      </c>
      <c r="H141">
        <v>465</v>
      </c>
      <c r="I141" s="73">
        <f t="shared" si="22"/>
        <v>585.9</v>
      </c>
    </row>
    <row r="143" spans="4:17" ht="45">
      <c r="D143" s="12" t="s">
        <v>452</v>
      </c>
    </row>
    <row r="144" spans="4:17">
      <c r="D144" s="15">
        <f t="shared" ref="D144:D152" si="23">CEILING(K56,5)</f>
        <v>0</v>
      </c>
      <c r="F144" s="73">
        <f>E144*1.26</f>
        <v>0</v>
      </c>
      <c r="G144">
        <v>30</v>
      </c>
      <c r="H144">
        <v>55</v>
      </c>
      <c r="I144">
        <v>90</v>
      </c>
      <c r="J144">
        <v>145</v>
      </c>
      <c r="K144">
        <v>215</v>
      </c>
      <c r="L144">
        <v>295</v>
      </c>
      <c r="M144">
        <v>445</v>
      </c>
      <c r="N144">
        <v>1120</v>
      </c>
      <c r="O144">
        <v>595</v>
      </c>
    </row>
    <row r="145" spans="4:18">
      <c r="D145" s="15">
        <f t="shared" si="23"/>
        <v>30</v>
      </c>
      <c r="E145">
        <v>30</v>
      </c>
      <c r="F145" s="73">
        <f t="shared" ref="F145:F153" si="24">E145*1.26</f>
        <v>37.799999999999997</v>
      </c>
    </row>
    <row r="146" spans="4:18">
      <c r="D146" s="15">
        <f t="shared" si="23"/>
        <v>55</v>
      </c>
      <c r="E146">
        <v>55</v>
      </c>
      <c r="F146" s="73">
        <f t="shared" si="24"/>
        <v>69.3</v>
      </c>
    </row>
    <row r="147" spans="4:18">
      <c r="D147" s="15">
        <f t="shared" si="23"/>
        <v>90</v>
      </c>
      <c r="E147">
        <v>90</v>
      </c>
      <c r="F147" s="73">
        <f t="shared" si="24"/>
        <v>113.4</v>
      </c>
    </row>
    <row r="148" spans="4:18">
      <c r="D148" s="15">
        <f t="shared" si="23"/>
        <v>145</v>
      </c>
      <c r="E148">
        <v>145</v>
      </c>
      <c r="F148" s="73">
        <f t="shared" si="24"/>
        <v>182.7</v>
      </c>
    </row>
    <row r="149" spans="4:18">
      <c r="D149" s="15">
        <f t="shared" si="23"/>
        <v>215</v>
      </c>
      <c r="E149">
        <v>215</v>
      </c>
      <c r="F149" s="73">
        <f t="shared" si="24"/>
        <v>270.89999999999998</v>
      </c>
    </row>
    <row r="150" spans="4:18">
      <c r="D150" s="15">
        <f t="shared" si="23"/>
        <v>295</v>
      </c>
      <c r="E150">
        <v>295</v>
      </c>
      <c r="F150" s="73">
        <f t="shared" si="24"/>
        <v>371.7</v>
      </c>
    </row>
    <row r="151" spans="4:18">
      <c r="D151" s="15">
        <f t="shared" si="23"/>
        <v>445</v>
      </c>
      <c r="E151">
        <v>445</v>
      </c>
      <c r="F151" s="73">
        <f t="shared" si="24"/>
        <v>560.70000000000005</v>
      </c>
    </row>
    <row r="152" spans="4:18">
      <c r="D152" s="15">
        <f t="shared" si="23"/>
        <v>1120</v>
      </c>
      <c r="E152">
        <v>1120</v>
      </c>
      <c r="F152" s="73">
        <f t="shared" si="24"/>
        <v>1411.2</v>
      </c>
    </row>
    <row r="153" spans="4:18">
      <c r="D153" s="15">
        <f>CEILING(K66,5)</f>
        <v>595</v>
      </c>
      <c r="E153">
        <v>595</v>
      </c>
      <c r="F153" s="73">
        <f t="shared" si="24"/>
        <v>749.7</v>
      </c>
    </row>
    <row r="156" spans="4:18" ht="67.5">
      <c r="D156" s="11" t="s">
        <v>236</v>
      </c>
      <c r="E156" s="11" t="s">
        <v>455</v>
      </c>
      <c r="F156" s="11" t="s">
        <v>233</v>
      </c>
      <c r="G156" s="11" t="s">
        <v>230</v>
      </c>
    </row>
    <row r="157" spans="4:18">
      <c r="D157" s="15">
        <f t="shared" ref="D157:G165" si="25">CEILING(W56,5)</f>
        <v>0</v>
      </c>
      <c r="E157" s="15">
        <f t="shared" si="25"/>
        <v>0</v>
      </c>
      <c r="F157" s="15">
        <f t="shared" si="25"/>
        <v>0</v>
      </c>
      <c r="G157" s="15">
        <f t="shared" si="25"/>
        <v>0</v>
      </c>
      <c r="H157" s="31">
        <f>MAX(D157:G157)</f>
        <v>0</v>
      </c>
      <c r="J157" s="73">
        <f>I157*1.26</f>
        <v>0</v>
      </c>
      <c r="K157">
        <v>55</v>
      </c>
      <c r="L157">
        <v>95</v>
      </c>
      <c r="M157">
        <v>135</v>
      </c>
      <c r="N157">
        <v>170</v>
      </c>
      <c r="O157">
        <v>235</v>
      </c>
      <c r="P157">
        <v>285</v>
      </c>
      <c r="Q157">
        <v>910</v>
      </c>
      <c r="R157">
        <v>465</v>
      </c>
    </row>
    <row r="158" spans="4:18">
      <c r="D158" s="15">
        <f t="shared" si="25"/>
        <v>30</v>
      </c>
      <c r="E158" s="15">
        <f t="shared" si="25"/>
        <v>30</v>
      </c>
      <c r="F158" s="15">
        <f t="shared" si="25"/>
        <v>30</v>
      </c>
      <c r="G158" s="15">
        <f t="shared" si="25"/>
        <v>30</v>
      </c>
      <c r="H158" s="31">
        <f t="shared" ref="H158:H166" si="26">MAX(D158:G158)</f>
        <v>30</v>
      </c>
      <c r="I158">
        <v>30</v>
      </c>
      <c r="J158" s="73">
        <f t="shared" ref="J158:J166" si="27">I158*1.26</f>
        <v>37.799999999999997</v>
      </c>
    </row>
    <row r="159" spans="4:18">
      <c r="D159" s="15">
        <f t="shared" si="25"/>
        <v>55</v>
      </c>
      <c r="E159" s="15">
        <f t="shared" si="25"/>
        <v>55</v>
      </c>
      <c r="F159" s="15">
        <f t="shared" si="25"/>
        <v>55</v>
      </c>
      <c r="G159" s="15">
        <f t="shared" si="25"/>
        <v>55</v>
      </c>
      <c r="H159" s="31">
        <f t="shared" si="26"/>
        <v>55</v>
      </c>
      <c r="I159">
        <v>55</v>
      </c>
      <c r="J159" s="73">
        <f t="shared" si="27"/>
        <v>69.3</v>
      </c>
    </row>
    <row r="160" spans="4:18">
      <c r="D160" s="15">
        <f t="shared" si="25"/>
        <v>95</v>
      </c>
      <c r="E160" s="15">
        <f t="shared" si="25"/>
        <v>95</v>
      </c>
      <c r="F160" s="15">
        <f t="shared" si="25"/>
        <v>95</v>
      </c>
      <c r="G160" s="15">
        <f t="shared" si="25"/>
        <v>95</v>
      </c>
      <c r="H160" s="31">
        <f t="shared" si="26"/>
        <v>95</v>
      </c>
      <c r="I160">
        <v>95</v>
      </c>
      <c r="J160" s="73">
        <f t="shared" si="27"/>
        <v>119.7</v>
      </c>
    </row>
    <row r="161" spans="4:10">
      <c r="D161" s="15">
        <f t="shared" si="25"/>
        <v>135</v>
      </c>
      <c r="E161" s="15">
        <f t="shared" si="25"/>
        <v>135</v>
      </c>
      <c r="F161" s="15">
        <f t="shared" si="25"/>
        <v>135</v>
      </c>
      <c r="G161" s="15">
        <f t="shared" si="25"/>
        <v>135</v>
      </c>
      <c r="H161" s="31">
        <f t="shared" si="26"/>
        <v>135</v>
      </c>
      <c r="I161">
        <v>135</v>
      </c>
      <c r="J161" s="73">
        <f t="shared" si="27"/>
        <v>170.1</v>
      </c>
    </row>
    <row r="162" spans="4:10">
      <c r="D162" s="15">
        <f t="shared" si="25"/>
        <v>170</v>
      </c>
      <c r="E162" s="15">
        <f t="shared" si="25"/>
        <v>170</v>
      </c>
      <c r="F162" s="15">
        <f t="shared" si="25"/>
        <v>170</v>
      </c>
      <c r="G162" s="15">
        <f t="shared" si="25"/>
        <v>170</v>
      </c>
      <c r="H162" s="31">
        <f t="shared" si="26"/>
        <v>170</v>
      </c>
      <c r="I162">
        <v>170</v>
      </c>
      <c r="J162" s="73">
        <f t="shared" si="27"/>
        <v>214.2</v>
      </c>
    </row>
    <row r="163" spans="4:10">
      <c r="D163" s="15">
        <f t="shared" si="25"/>
        <v>235</v>
      </c>
      <c r="E163" s="15">
        <f t="shared" si="25"/>
        <v>210</v>
      </c>
      <c r="F163" s="15">
        <f t="shared" si="25"/>
        <v>235</v>
      </c>
      <c r="G163" s="15">
        <f t="shared" si="25"/>
        <v>200</v>
      </c>
      <c r="H163" s="31">
        <f t="shared" si="26"/>
        <v>235</v>
      </c>
      <c r="I163">
        <v>235</v>
      </c>
      <c r="J163" s="73">
        <f t="shared" si="27"/>
        <v>296.10000000000002</v>
      </c>
    </row>
    <row r="164" spans="4:10">
      <c r="D164" s="15">
        <f t="shared" si="25"/>
        <v>275</v>
      </c>
      <c r="E164" s="15">
        <f t="shared" si="25"/>
        <v>285</v>
      </c>
      <c r="F164" s="15">
        <f t="shared" si="25"/>
        <v>275</v>
      </c>
      <c r="G164" s="15">
        <f t="shared" si="25"/>
        <v>275</v>
      </c>
      <c r="H164" s="31">
        <f t="shared" si="26"/>
        <v>285</v>
      </c>
      <c r="I164">
        <v>285</v>
      </c>
      <c r="J164" s="73">
        <f t="shared" si="27"/>
        <v>359.1</v>
      </c>
    </row>
    <row r="165" spans="4:10">
      <c r="D165" s="15">
        <f t="shared" si="25"/>
        <v>905</v>
      </c>
      <c r="E165" s="15">
        <f t="shared" si="25"/>
        <v>910</v>
      </c>
      <c r="F165" s="15">
        <f t="shared" si="25"/>
        <v>905</v>
      </c>
      <c r="G165" s="15">
        <f t="shared" si="25"/>
        <v>905</v>
      </c>
      <c r="H165" s="31">
        <f t="shared" si="26"/>
        <v>910</v>
      </c>
      <c r="I165">
        <v>910</v>
      </c>
      <c r="J165" s="73">
        <f t="shared" si="27"/>
        <v>1146.5999999999999</v>
      </c>
    </row>
    <row r="166" spans="4:10">
      <c r="D166" s="15">
        <f>CEILING(W66,5)</f>
        <v>465</v>
      </c>
      <c r="E166" s="15">
        <f>CEILING(X66,5)</f>
        <v>465</v>
      </c>
      <c r="F166" s="15">
        <f>CEILING(Y66,5)</f>
        <v>465</v>
      </c>
      <c r="G166" s="15">
        <f>CEILING(Z66,5)</f>
        <v>465</v>
      </c>
      <c r="H166" s="31">
        <f t="shared" si="26"/>
        <v>465</v>
      </c>
      <c r="I166">
        <v>465</v>
      </c>
      <c r="J166" s="73">
        <f t="shared" si="27"/>
        <v>585.9</v>
      </c>
    </row>
  </sheetData>
  <phoneticPr fontId="43"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Z192"/>
  <sheetViews>
    <sheetView topLeftCell="A20" workbookViewId="0">
      <selection activeCell="D37" sqref="D37"/>
    </sheetView>
  </sheetViews>
  <sheetFormatPr defaultRowHeight="15"/>
  <cols>
    <col min="3" max="3" width="10.42578125" bestFit="1" customWidth="1"/>
    <col min="4" max="4" width="9.5703125" bestFit="1" customWidth="1"/>
    <col min="7" max="10" width="9.5703125" bestFit="1" customWidth="1"/>
  </cols>
  <sheetData>
    <row r="1" spans="1:26">
      <c r="D1" t="s">
        <v>570</v>
      </c>
    </row>
    <row r="2" spans="1:26" s="13" customFormat="1" ht="67.5">
      <c r="A2" s="11" t="s">
        <v>447</v>
      </c>
      <c r="B2" s="11" t="s">
        <v>448</v>
      </c>
      <c r="C2" s="11" t="s">
        <v>449</v>
      </c>
      <c r="D2" s="11" t="s">
        <v>225</v>
      </c>
      <c r="E2" s="11" t="s">
        <v>221</v>
      </c>
      <c r="F2" s="11" t="s">
        <v>223</v>
      </c>
      <c r="G2" s="11" t="s">
        <v>450</v>
      </c>
      <c r="H2" s="11" t="s">
        <v>451</v>
      </c>
      <c r="I2" s="11" t="s">
        <v>222</v>
      </c>
      <c r="J2" s="11" t="s">
        <v>224</v>
      </c>
      <c r="K2" s="12" t="s">
        <v>452</v>
      </c>
      <c r="L2" s="11" t="s">
        <v>453</v>
      </c>
      <c r="M2" s="11" t="s">
        <v>226</v>
      </c>
      <c r="N2" s="11" t="s">
        <v>454</v>
      </c>
      <c r="O2" s="11" t="s">
        <v>227</v>
      </c>
      <c r="P2" s="11" t="s">
        <v>228</v>
      </c>
      <c r="Q2" s="11" t="s">
        <v>231</v>
      </c>
      <c r="R2" s="11" t="s">
        <v>234</v>
      </c>
      <c r="S2" s="11" t="s">
        <v>237</v>
      </c>
      <c r="T2" s="11" t="s">
        <v>229</v>
      </c>
      <c r="U2" s="11" t="s">
        <v>232</v>
      </c>
      <c r="V2" s="11" t="s">
        <v>235</v>
      </c>
      <c r="W2" s="11" t="s">
        <v>236</v>
      </c>
      <c r="X2" s="11" t="s">
        <v>455</v>
      </c>
      <c r="Y2" s="11" t="s">
        <v>233</v>
      </c>
      <c r="Z2" s="11" t="s">
        <v>230</v>
      </c>
    </row>
    <row r="3" spans="1:26">
      <c r="A3" s="14" t="s">
        <v>214</v>
      </c>
      <c r="B3" s="14" t="s">
        <v>71</v>
      </c>
      <c r="C3" s="15">
        <v>182</v>
      </c>
      <c r="D3" s="23">
        <v>214</v>
      </c>
      <c r="E3" s="15">
        <v>251</v>
      </c>
      <c r="F3" s="15">
        <v>250</v>
      </c>
      <c r="G3" s="15">
        <v>278</v>
      </c>
      <c r="H3" s="15">
        <v>275</v>
      </c>
      <c r="I3" s="15">
        <v>292</v>
      </c>
      <c r="J3" s="15">
        <v>290</v>
      </c>
      <c r="K3" s="15">
        <v>254</v>
      </c>
      <c r="L3" s="15">
        <v>259</v>
      </c>
      <c r="M3" s="15">
        <v>223</v>
      </c>
      <c r="N3" s="15">
        <v>296</v>
      </c>
      <c r="O3" s="15">
        <v>296</v>
      </c>
      <c r="P3" s="15">
        <v>432</v>
      </c>
      <c r="Q3" s="15">
        <v>414</v>
      </c>
      <c r="R3" s="15">
        <v>414</v>
      </c>
      <c r="S3" s="15">
        <v>369</v>
      </c>
      <c r="T3" s="15">
        <v>514</v>
      </c>
      <c r="U3" s="15">
        <v>487</v>
      </c>
      <c r="V3" s="15">
        <v>478</v>
      </c>
      <c r="W3" s="15">
        <v>296</v>
      </c>
      <c r="X3" s="15">
        <v>332</v>
      </c>
      <c r="Y3" s="15">
        <v>296</v>
      </c>
      <c r="Z3" s="15">
        <v>296</v>
      </c>
    </row>
    <row r="4" spans="1:26">
      <c r="A4" s="14" t="s">
        <v>80</v>
      </c>
      <c r="B4" s="14" t="s">
        <v>71</v>
      </c>
      <c r="C4" s="15">
        <v>182</v>
      </c>
      <c r="D4" s="15">
        <v>214</v>
      </c>
      <c r="E4" s="15">
        <v>251</v>
      </c>
      <c r="F4" s="15">
        <v>250</v>
      </c>
      <c r="G4" s="15">
        <v>278</v>
      </c>
      <c r="H4" s="15">
        <v>275</v>
      </c>
      <c r="I4" s="15">
        <v>292</v>
      </c>
      <c r="J4" s="15">
        <v>290</v>
      </c>
      <c r="K4" s="15">
        <v>254</v>
      </c>
      <c r="L4" s="15">
        <v>259</v>
      </c>
      <c r="M4" s="15">
        <v>223</v>
      </c>
      <c r="N4" s="15">
        <v>296</v>
      </c>
      <c r="O4" s="15">
        <v>296</v>
      </c>
      <c r="P4" s="15">
        <v>432</v>
      </c>
      <c r="Q4" s="15">
        <v>414</v>
      </c>
      <c r="R4" s="15">
        <v>414</v>
      </c>
      <c r="S4" s="15">
        <v>369</v>
      </c>
      <c r="T4" s="15">
        <v>514</v>
      </c>
      <c r="U4" s="15">
        <v>487</v>
      </c>
      <c r="V4" s="15">
        <v>478</v>
      </c>
      <c r="W4" s="15">
        <v>296</v>
      </c>
      <c r="X4" s="15">
        <v>332</v>
      </c>
      <c r="Y4" s="15">
        <v>296</v>
      </c>
      <c r="Z4" s="15">
        <v>296</v>
      </c>
    </row>
    <row r="5" spans="1:26">
      <c r="A5" s="14" t="s">
        <v>118</v>
      </c>
      <c r="B5" s="14" t="s">
        <v>81</v>
      </c>
      <c r="C5" s="15">
        <v>209</v>
      </c>
      <c r="D5" s="15">
        <v>241</v>
      </c>
      <c r="E5" s="15">
        <v>269</v>
      </c>
      <c r="F5" s="15">
        <v>265</v>
      </c>
      <c r="G5" s="15">
        <v>296</v>
      </c>
      <c r="H5" s="15">
        <v>285</v>
      </c>
      <c r="I5" s="15">
        <v>310</v>
      </c>
      <c r="J5" s="15">
        <v>305</v>
      </c>
      <c r="K5" s="15">
        <v>281</v>
      </c>
      <c r="L5" s="15">
        <v>287</v>
      </c>
      <c r="M5" s="15">
        <v>250</v>
      </c>
      <c r="N5" s="15">
        <v>323</v>
      </c>
      <c r="O5" s="15">
        <v>323</v>
      </c>
      <c r="P5" s="15">
        <v>460</v>
      </c>
      <c r="Q5" s="15">
        <v>441</v>
      </c>
      <c r="R5" s="15">
        <v>441</v>
      </c>
      <c r="S5" s="15">
        <v>396</v>
      </c>
      <c r="T5" s="15">
        <v>541</v>
      </c>
      <c r="U5" s="15">
        <v>514</v>
      </c>
      <c r="V5" s="15">
        <v>505</v>
      </c>
      <c r="W5" s="15">
        <v>323</v>
      </c>
      <c r="X5" s="15">
        <v>359</v>
      </c>
      <c r="Y5" s="15">
        <v>323</v>
      </c>
      <c r="Z5" s="15">
        <v>323</v>
      </c>
    </row>
    <row r="6" spans="1:26">
      <c r="A6" s="14" t="s">
        <v>119</v>
      </c>
      <c r="B6" s="14" t="s">
        <v>81</v>
      </c>
      <c r="C6" s="15">
        <v>209</v>
      </c>
      <c r="D6" s="15">
        <v>241</v>
      </c>
      <c r="E6" s="15">
        <v>269</v>
      </c>
      <c r="F6" s="15">
        <v>265</v>
      </c>
      <c r="G6" s="15">
        <v>296</v>
      </c>
      <c r="H6" s="15">
        <v>285</v>
      </c>
      <c r="I6" s="15">
        <v>310</v>
      </c>
      <c r="J6" s="15">
        <v>305</v>
      </c>
      <c r="K6" s="15">
        <v>281</v>
      </c>
      <c r="L6" s="15">
        <v>287</v>
      </c>
      <c r="M6" s="15">
        <v>250</v>
      </c>
      <c r="N6" s="15">
        <v>323</v>
      </c>
      <c r="O6" s="15">
        <v>323</v>
      </c>
      <c r="P6" s="15">
        <v>460</v>
      </c>
      <c r="Q6" s="15">
        <v>441</v>
      </c>
      <c r="R6" s="15">
        <v>441</v>
      </c>
      <c r="S6" s="15">
        <v>396</v>
      </c>
      <c r="T6" s="15">
        <v>541</v>
      </c>
      <c r="U6" s="15">
        <v>514</v>
      </c>
      <c r="V6" s="15">
        <v>505</v>
      </c>
      <c r="W6" s="15">
        <v>323</v>
      </c>
      <c r="X6" s="15">
        <v>359</v>
      </c>
      <c r="Y6" s="15">
        <v>323</v>
      </c>
      <c r="Z6" s="15">
        <v>323</v>
      </c>
    </row>
    <row r="7" spans="1:26">
      <c r="A7" s="14" t="s">
        <v>117</v>
      </c>
      <c r="B7" s="14" t="s">
        <v>456</v>
      </c>
      <c r="C7" s="15">
        <v>241</v>
      </c>
      <c r="D7" s="15">
        <v>273</v>
      </c>
      <c r="E7" s="15">
        <v>288</v>
      </c>
      <c r="F7" s="15">
        <v>280</v>
      </c>
      <c r="G7" s="15">
        <v>314</v>
      </c>
      <c r="H7" s="15">
        <v>312</v>
      </c>
      <c r="I7" s="15">
        <v>329</v>
      </c>
      <c r="J7" s="15">
        <v>321</v>
      </c>
      <c r="K7" s="15">
        <v>353</v>
      </c>
      <c r="L7" s="15">
        <v>319</v>
      </c>
      <c r="M7" s="15">
        <v>282</v>
      </c>
      <c r="N7" s="15">
        <v>355</v>
      </c>
      <c r="O7" s="15">
        <v>355</v>
      </c>
      <c r="P7" s="15">
        <v>491</v>
      </c>
      <c r="Q7" s="15">
        <v>473</v>
      </c>
      <c r="R7" s="15">
        <v>473</v>
      </c>
      <c r="S7" s="15">
        <v>428</v>
      </c>
      <c r="T7" s="15">
        <v>573</v>
      </c>
      <c r="U7" s="15">
        <v>546</v>
      </c>
      <c r="V7" s="15">
        <v>537</v>
      </c>
      <c r="W7" s="15">
        <v>355</v>
      </c>
      <c r="X7" s="15">
        <v>391</v>
      </c>
      <c r="Y7" s="15">
        <v>355</v>
      </c>
      <c r="Z7" s="15">
        <v>355</v>
      </c>
    </row>
    <row r="8" spans="1:26">
      <c r="A8" s="14" t="s">
        <v>79</v>
      </c>
      <c r="B8" s="14" t="s">
        <v>456</v>
      </c>
      <c r="C8" s="15">
        <v>241</v>
      </c>
      <c r="D8" s="15">
        <v>273</v>
      </c>
      <c r="E8" s="15">
        <v>288</v>
      </c>
      <c r="F8" s="15">
        <v>280</v>
      </c>
      <c r="G8" s="15">
        <v>314</v>
      </c>
      <c r="H8" s="15">
        <v>312</v>
      </c>
      <c r="I8" s="15">
        <v>329</v>
      </c>
      <c r="J8" s="15">
        <v>321</v>
      </c>
      <c r="K8" s="15">
        <v>353</v>
      </c>
      <c r="L8" s="15">
        <v>319</v>
      </c>
      <c r="M8" s="15">
        <v>282</v>
      </c>
      <c r="N8" s="15">
        <v>355</v>
      </c>
      <c r="O8" s="15">
        <v>355</v>
      </c>
      <c r="P8" s="15">
        <v>491</v>
      </c>
      <c r="Q8" s="15">
        <v>473</v>
      </c>
      <c r="R8" s="15">
        <v>473</v>
      </c>
      <c r="S8" s="15">
        <v>428</v>
      </c>
      <c r="T8" s="15">
        <v>573</v>
      </c>
      <c r="U8" s="15">
        <v>546</v>
      </c>
      <c r="V8" s="15">
        <v>537</v>
      </c>
      <c r="W8" s="15">
        <v>355</v>
      </c>
      <c r="X8" s="15">
        <v>391</v>
      </c>
      <c r="Y8" s="15">
        <v>355</v>
      </c>
      <c r="Z8" s="15">
        <v>355</v>
      </c>
    </row>
    <row r="9" spans="1:26">
      <c r="A9" s="14" t="s">
        <v>81</v>
      </c>
      <c r="B9" s="14" t="s">
        <v>119</v>
      </c>
      <c r="C9" s="15">
        <v>278</v>
      </c>
      <c r="D9" s="15">
        <v>309</v>
      </c>
      <c r="E9" s="15">
        <v>306</v>
      </c>
      <c r="F9" s="15">
        <v>312</v>
      </c>
      <c r="G9" s="15">
        <v>332</v>
      </c>
      <c r="H9" s="15">
        <v>343</v>
      </c>
      <c r="I9" s="15">
        <v>347</v>
      </c>
      <c r="J9" s="15">
        <v>353</v>
      </c>
      <c r="K9" s="15">
        <v>385</v>
      </c>
      <c r="L9" s="15">
        <v>355</v>
      </c>
      <c r="M9" s="15">
        <v>319</v>
      </c>
      <c r="N9" s="15">
        <v>391</v>
      </c>
      <c r="O9" s="15">
        <v>391</v>
      </c>
      <c r="P9" s="15">
        <v>528</v>
      </c>
      <c r="Q9" s="15">
        <v>510</v>
      </c>
      <c r="R9" s="15">
        <v>510</v>
      </c>
      <c r="S9" s="15">
        <v>464</v>
      </c>
      <c r="T9" s="15">
        <v>610</v>
      </c>
      <c r="U9" s="15">
        <v>582</v>
      </c>
      <c r="V9" s="15">
        <v>573</v>
      </c>
      <c r="W9" s="15">
        <v>391</v>
      </c>
      <c r="X9" s="15">
        <v>428</v>
      </c>
      <c r="Y9" s="15">
        <v>391</v>
      </c>
      <c r="Z9" s="15">
        <v>391</v>
      </c>
    </row>
    <row r="10" spans="1:26">
      <c r="A10" s="14" t="s">
        <v>70</v>
      </c>
      <c r="B10" s="14" t="s">
        <v>76</v>
      </c>
      <c r="C10" s="15">
        <v>305</v>
      </c>
      <c r="D10" s="15">
        <v>346</v>
      </c>
      <c r="E10" s="15">
        <v>324</v>
      </c>
      <c r="F10" s="15">
        <v>380</v>
      </c>
      <c r="G10" s="15">
        <v>350</v>
      </c>
      <c r="H10" s="15">
        <v>399</v>
      </c>
      <c r="I10" s="15">
        <v>365</v>
      </c>
      <c r="J10" s="15">
        <v>409</v>
      </c>
      <c r="K10" s="15">
        <v>441</v>
      </c>
      <c r="L10" s="15">
        <v>391</v>
      </c>
      <c r="M10" s="15">
        <v>355</v>
      </c>
      <c r="N10" s="15">
        <v>428</v>
      </c>
      <c r="O10" s="15">
        <v>428</v>
      </c>
      <c r="P10" s="15">
        <v>564</v>
      </c>
      <c r="Q10" s="15">
        <v>510</v>
      </c>
      <c r="R10" s="15">
        <v>510</v>
      </c>
      <c r="S10" s="15">
        <v>501</v>
      </c>
      <c r="T10" s="15">
        <v>646</v>
      </c>
      <c r="U10" s="15">
        <v>619</v>
      </c>
      <c r="V10" s="15">
        <v>610</v>
      </c>
      <c r="W10" s="15">
        <v>428</v>
      </c>
      <c r="X10" s="15">
        <v>464</v>
      </c>
      <c r="Y10" s="15">
        <v>428</v>
      </c>
      <c r="Z10" s="15">
        <v>428</v>
      </c>
    </row>
    <row r="11" spans="1:26">
      <c r="A11" s="14" t="s">
        <v>75</v>
      </c>
      <c r="B11" s="14" t="s">
        <v>117</v>
      </c>
      <c r="C11" s="15">
        <v>341</v>
      </c>
      <c r="D11" s="15">
        <v>387</v>
      </c>
      <c r="E11" s="15">
        <v>351</v>
      </c>
      <c r="F11" s="15">
        <v>410</v>
      </c>
      <c r="G11" s="15">
        <v>378</v>
      </c>
      <c r="H11" s="15">
        <v>441</v>
      </c>
      <c r="I11" s="15">
        <v>392</v>
      </c>
      <c r="J11" s="15">
        <v>451</v>
      </c>
      <c r="K11" s="15">
        <v>483</v>
      </c>
      <c r="L11" s="15">
        <v>432</v>
      </c>
      <c r="M11" s="15">
        <v>396</v>
      </c>
      <c r="N11" s="15">
        <v>469</v>
      </c>
      <c r="O11" s="15">
        <v>469</v>
      </c>
      <c r="P11" s="15">
        <v>605</v>
      </c>
      <c r="Q11" s="15">
        <v>582</v>
      </c>
      <c r="R11" s="15">
        <v>582</v>
      </c>
      <c r="S11" s="15">
        <v>541</v>
      </c>
      <c r="T11" s="15">
        <v>687</v>
      </c>
      <c r="U11" s="15">
        <v>660</v>
      </c>
      <c r="V11" s="15">
        <v>651</v>
      </c>
      <c r="W11" s="15">
        <v>469</v>
      </c>
      <c r="X11" s="15">
        <v>505</v>
      </c>
      <c r="Y11" s="15">
        <v>469</v>
      </c>
      <c r="Z11" s="15">
        <v>469</v>
      </c>
    </row>
    <row r="12" spans="1:26">
      <c r="A12" s="14" t="s">
        <v>76</v>
      </c>
      <c r="B12" s="14" t="s">
        <v>80</v>
      </c>
      <c r="C12" s="15">
        <v>382</v>
      </c>
      <c r="D12" s="15">
        <v>437</v>
      </c>
      <c r="E12" s="15">
        <v>382</v>
      </c>
      <c r="F12" s="15">
        <v>473</v>
      </c>
      <c r="G12" s="15">
        <v>423</v>
      </c>
      <c r="H12" s="15">
        <v>504</v>
      </c>
      <c r="I12" s="15">
        <v>438</v>
      </c>
      <c r="J12" s="15">
        <v>514</v>
      </c>
      <c r="K12" s="15">
        <v>558</v>
      </c>
      <c r="L12" s="15">
        <v>482</v>
      </c>
      <c r="M12" s="15">
        <v>446</v>
      </c>
      <c r="N12" s="15">
        <v>519</v>
      </c>
      <c r="O12" s="15">
        <v>519</v>
      </c>
      <c r="P12" s="15">
        <v>655</v>
      </c>
      <c r="Q12" s="15">
        <v>637</v>
      </c>
      <c r="R12" s="15">
        <v>637</v>
      </c>
      <c r="S12" s="15">
        <v>592</v>
      </c>
      <c r="T12" s="15">
        <v>737</v>
      </c>
      <c r="U12" s="15">
        <v>710</v>
      </c>
      <c r="V12" s="15">
        <v>701</v>
      </c>
      <c r="W12" s="15">
        <v>519</v>
      </c>
      <c r="X12" s="15">
        <v>555</v>
      </c>
      <c r="Y12" s="15">
        <v>519</v>
      </c>
      <c r="Z12" s="15">
        <v>519</v>
      </c>
    </row>
    <row r="13" spans="1:26">
      <c r="A13" s="14" t="s">
        <v>71</v>
      </c>
      <c r="B13" s="14" t="s">
        <v>80</v>
      </c>
      <c r="C13" s="15">
        <v>382</v>
      </c>
      <c r="D13" s="15">
        <v>437</v>
      </c>
      <c r="E13" s="15">
        <v>382</v>
      </c>
      <c r="F13" s="15">
        <v>473</v>
      </c>
      <c r="G13" s="15">
        <v>423</v>
      </c>
      <c r="H13" s="15">
        <v>504</v>
      </c>
      <c r="I13" s="15">
        <v>438</v>
      </c>
      <c r="J13" s="15">
        <v>514</v>
      </c>
      <c r="K13" s="15">
        <v>558</v>
      </c>
      <c r="L13" s="15">
        <v>482</v>
      </c>
      <c r="M13" s="15">
        <v>446</v>
      </c>
      <c r="N13" s="15">
        <v>519</v>
      </c>
      <c r="O13" s="15">
        <v>519</v>
      </c>
      <c r="P13" s="15">
        <v>655</v>
      </c>
      <c r="Q13" s="15">
        <v>637</v>
      </c>
      <c r="R13" s="15">
        <v>637</v>
      </c>
      <c r="S13" s="15">
        <v>592</v>
      </c>
      <c r="T13" s="15">
        <v>737</v>
      </c>
      <c r="U13" s="15">
        <v>710</v>
      </c>
      <c r="V13" s="15">
        <v>701</v>
      </c>
      <c r="W13" s="15">
        <v>519</v>
      </c>
      <c r="X13" s="15">
        <v>555</v>
      </c>
      <c r="Y13" s="15">
        <v>519</v>
      </c>
      <c r="Z13" s="15">
        <v>519</v>
      </c>
    </row>
    <row r="14" spans="1:26">
      <c r="A14" s="14" t="s">
        <v>72</v>
      </c>
      <c r="B14" s="14" t="s">
        <v>72</v>
      </c>
      <c r="C14" s="15">
        <v>491</v>
      </c>
      <c r="D14" s="15">
        <v>510</v>
      </c>
      <c r="E14" s="15">
        <v>505</v>
      </c>
      <c r="F14" s="15">
        <v>592</v>
      </c>
      <c r="G14" s="15">
        <v>560</v>
      </c>
      <c r="H14" s="15">
        <v>627</v>
      </c>
      <c r="I14" s="15">
        <v>587</v>
      </c>
      <c r="J14" s="15">
        <v>636</v>
      </c>
      <c r="K14" s="15">
        <v>690</v>
      </c>
      <c r="L14" s="15">
        <v>573</v>
      </c>
      <c r="M14" s="15">
        <v>592</v>
      </c>
      <c r="N14" s="15">
        <v>573</v>
      </c>
      <c r="O14" s="15">
        <v>573</v>
      </c>
      <c r="P14" s="15">
        <v>737</v>
      </c>
      <c r="Q14" s="15">
        <v>692</v>
      </c>
      <c r="R14" s="15">
        <v>692</v>
      </c>
      <c r="S14" s="15">
        <v>646</v>
      </c>
      <c r="T14" s="15">
        <v>801</v>
      </c>
      <c r="U14" s="15">
        <v>769</v>
      </c>
      <c r="V14" s="15">
        <v>755</v>
      </c>
      <c r="W14" s="15">
        <v>573</v>
      </c>
      <c r="X14" s="15">
        <v>619</v>
      </c>
      <c r="Y14" s="15">
        <v>573</v>
      </c>
      <c r="Z14" s="15">
        <v>573</v>
      </c>
    </row>
    <row r="15" spans="1:26">
      <c r="A15" s="14" t="s">
        <v>77</v>
      </c>
      <c r="B15" s="14" t="s">
        <v>72</v>
      </c>
      <c r="C15" s="15">
        <v>491</v>
      </c>
      <c r="D15" s="15">
        <v>510</v>
      </c>
      <c r="E15" s="15">
        <v>505</v>
      </c>
      <c r="F15" s="15">
        <v>592</v>
      </c>
      <c r="G15" s="15">
        <v>560</v>
      </c>
      <c r="H15" s="15">
        <v>627</v>
      </c>
      <c r="I15" s="15">
        <v>587</v>
      </c>
      <c r="J15" s="15">
        <v>636</v>
      </c>
      <c r="K15" s="15">
        <v>690</v>
      </c>
      <c r="L15" s="15">
        <v>573</v>
      </c>
      <c r="M15" s="15">
        <v>592</v>
      </c>
      <c r="N15" s="15">
        <v>573</v>
      </c>
      <c r="O15" s="15">
        <v>573</v>
      </c>
      <c r="P15" s="15">
        <v>737</v>
      </c>
      <c r="Q15" s="15">
        <v>692</v>
      </c>
      <c r="R15" s="15">
        <v>692</v>
      </c>
      <c r="S15" s="15">
        <v>646</v>
      </c>
      <c r="T15" s="15">
        <v>801</v>
      </c>
      <c r="U15" s="15">
        <v>769</v>
      </c>
      <c r="V15" s="15">
        <v>755</v>
      </c>
      <c r="W15" s="15">
        <v>573</v>
      </c>
      <c r="X15" s="15">
        <v>619</v>
      </c>
      <c r="Y15" s="15">
        <v>573</v>
      </c>
      <c r="Z15" s="15">
        <v>573</v>
      </c>
    </row>
    <row r="16" spans="1:26">
      <c r="A16" s="14" t="s">
        <v>74</v>
      </c>
      <c r="B16" s="14" t="s">
        <v>74</v>
      </c>
      <c r="C16" s="15">
        <v>1171</v>
      </c>
      <c r="D16" s="15">
        <v>1229</v>
      </c>
      <c r="E16" s="15">
        <v>1176</v>
      </c>
      <c r="F16" s="15">
        <v>1200</v>
      </c>
      <c r="G16" s="15">
        <v>1306</v>
      </c>
      <c r="H16" s="15">
        <v>1300</v>
      </c>
      <c r="I16" s="15">
        <v>1217</v>
      </c>
      <c r="J16" s="15">
        <v>1300</v>
      </c>
      <c r="K16" s="15">
        <v>1400</v>
      </c>
      <c r="L16" s="15">
        <v>1212</v>
      </c>
      <c r="M16" s="15">
        <v>1274</v>
      </c>
      <c r="N16" s="15">
        <v>1237</v>
      </c>
      <c r="O16" s="15">
        <v>1237</v>
      </c>
      <c r="P16" s="15">
        <v>1365</v>
      </c>
      <c r="Q16" s="15">
        <v>1320</v>
      </c>
      <c r="R16" s="15">
        <v>1320</v>
      </c>
      <c r="S16" s="15">
        <v>1274</v>
      </c>
      <c r="T16" s="15">
        <v>1429</v>
      </c>
      <c r="U16" s="15">
        <v>1383</v>
      </c>
      <c r="V16" s="15">
        <v>1383</v>
      </c>
      <c r="W16" s="15">
        <v>1201</v>
      </c>
      <c r="X16" s="15">
        <v>1247</v>
      </c>
      <c r="Y16" s="15">
        <v>1201</v>
      </c>
      <c r="Z16" s="15">
        <v>1201</v>
      </c>
    </row>
    <row r="17" spans="1:26">
      <c r="A17" s="14" t="s">
        <v>78</v>
      </c>
      <c r="B17" s="14" t="s">
        <v>74</v>
      </c>
      <c r="C17" s="15">
        <v>1171</v>
      </c>
      <c r="D17" s="15">
        <v>1229</v>
      </c>
      <c r="E17" s="15">
        <v>1176</v>
      </c>
      <c r="F17" s="15">
        <v>1200</v>
      </c>
      <c r="G17" s="15">
        <v>1306</v>
      </c>
      <c r="H17" s="15">
        <v>1300</v>
      </c>
      <c r="I17" s="15">
        <v>1217</v>
      </c>
      <c r="J17" s="15">
        <v>1300</v>
      </c>
      <c r="K17" s="15">
        <v>1400</v>
      </c>
      <c r="L17" s="15">
        <v>1212</v>
      </c>
      <c r="M17" s="15">
        <v>1274</v>
      </c>
      <c r="N17" s="15">
        <v>1237</v>
      </c>
      <c r="O17" s="15">
        <v>1237</v>
      </c>
      <c r="P17" s="15">
        <v>1365</v>
      </c>
      <c r="Q17" s="15">
        <v>1320</v>
      </c>
      <c r="R17" s="15">
        <v>1320</v>
      </c>
      <c r="S17" s="15">
        <v>1274</v>
      </c>
      <c r="T17" s="15">
        <v>1429</v>
      </c>
      <c r="U17" s="15">
        <v>1383</v>
      </c>
      <c r="V17" s="15">
        <v>1383</v>
      </c>
      <c r="W17" s="15">
        <v>1201</v>
      </c>
      <c r="X17" s="15">
        <v>1247</v>
      </c>
      <c r="Y17" s="15">
        <v>1201</v>
      </c>
      <c r="Z17" s="15">
        <v>1201</v>
      </c>
    </row>
    <row r="18" spans="1:26">
      <c r="A18" s="14" t="s">
        <v>177</v>
      </c>
      <c r="B18" s="14" t="s">
        <v>457</v>
      </c>
      <c r="C18" s="15">
        <v>1417</v>
      </c>
      <c r="D18" s="15">
        <v>1502</v>
      </c>
      <c r="E18" s="15">
        <v>1421</v>
      </c>
      <c r="F18" s="15">
        <v>1454</v>
      </c>
      <c r="G18" s="15">
        <v>1579</v>
      </c>
      <c r="H18" s="15">
        <v>1600</v>
      </c>
      <c r="I18" s="15">
        <v>1462</v>
      </c>
      <c r="J18" s="15">
        <v>1600</v>
      </c>
      <c r="K18" s="15">
        <v>2107</v>
      </c>
      <c r="L18" s="15">
        <v>1458</v>
      </c>
      <c r="M18" s="15">
        <v>1593</v>
      </c>
      <c r="N18" s="15">
        <v>1843</v>
      </c>
      <c r="O18" s="15">
        <v>1843</v>
      </c>
      <c r="P18" s="15">
        <v>1638</v>
      </c>
      <c r="Q18" s="15">
        <v>1593</v>
      </c>
      <c r="R18" s="15">
        <v>1593</v>
      </c>
      <c r="S18" s="15">
        <v>1656</v>
      </c>
      <c r="T18" s="15">
        <v>1702</v>
      </c>
      <c r="U18" s="15">
        <v>1656</v>
      </c>
      <c r="V18" s="15">
        <v>1656</v>
      </c>
      <c r="W18" s="15">
        <v>1474</v>
      </c>
      <c r="X18" s="15">
        <v>1520</v>
      </c>
      <c r="Y18" s="15">
        <v>1474</v>
      </c>
      <c r="Z18" s="15">
        <v>1474</v>
      </c>
    </row>
    <row r="19" spans="1:26">
      <c r="A19" s="14" t="s">
        <v>178</v>
      </c>
      <c r="B19" s="14" t="s">
        <v>176</v>
      </c>
      <c r="C19" s="15">
        <v>1728</v>
      </c>
      <c r="D19" s="15">
        <v>1729</v>
      </c>
      <c r="E19" s="15">
        <v>1733</v>
      </c>
      <c r="F19" s="15">
        <v>1744</v>
      </c>
      <c r="G19" s="15">
        <v>1925</v>
      </c>
      <c r="H19" s="15">
        <v>1828</v>
      </c>
      <c r="I19" s="15">
        <v>1774</v>
      </c>
      <c r="J19" s="15">
        <v>1838</v>
      </c>
      <c r="K19" s="15">
        <v>2699</v>
      </c>
      <c r="L19" s="15">
        <v>1769</v>
      </c>
      <c r="M19" s="15">
        <v>1729</v>
      </c>
      <c r="N19" s="15">
        <v>2441</v>
      </c>
      <c r="O19" s="15">
        <v>2441</v>
      </c>
      <c r="P19" s="15">
        <v>2102</v>
      </c>
      <c r="Q19" s="15">
        <v>2057</v>
      </c>
      <c r="R19" s="15">
        <v>2057</v>
      </c>
      <c r="S19" s="15">
        <v>2120</v>
      </c>
      <c r="T19" s="15">
        <v>2166</v>
      </c>
      <c r="U19" s="15">
        <v>2120</v>
      </c>
      <c r="V19" s="15">
        <v>2120</v>
      </c>
      <c r="W19" s="15">
        <v>1938</v>
      </c>
      <c r="X19" s="15">
        <v>1984</v>
      </c>
      <c r="Y19" s="15">
        <v>1938</v>
      </c>
      <c r="Z19" s="15">
        <v>1938</v>
      </c>
    </row>
    <row r="20" spans="1:26" ht="15.75" thickBot="1"/>
    <row r="21" spans="1:26" s="13" customFormat="1" ht="67.5">
      <c r="A21" s="11" t="s">
        <v>447</v>
      </c>
      <c r="B21" s="16" t="s">
        <v>448</v>
      </c>
      <c r="C21" s="17" t="s">
        <v>449</v>
      </c>
      <c r="D21" s="18" t="s">
        <v>225</v>
      </c>
      <c r="E21" s="17" t="s">
        <v>221</v>
      </c>
      <c r="F21" s="18" t="s">
        <v>223</v>
      </c>
      <c r="G21" s="17" t="s">
        <v>450</v>
      </c>
      <c r="H21" s="18" t="s">
        <v>451</v>
      </c>
      <c r="I21" s="17" t="s">
        <v>222</v>
      </c>
      <c r="J21" s="18" t="s">
        <v>224</v>
      </c>
      <c r="K21" s="24" t="s">
        <v>452</v>
      </c>
      <c r="L21" s="17" t="s">
        <v>453</v>
      </c>
      <c r="M21" s="18" t="s">
        <v>226</v>
      </c>
      <c r="N21" s="17" t="s">
        <v>454</v>
      </c>
      <c r="O21" s="18" t="s">
        <v>227</v>
      </c>
      <c r="P21" s="17" t="s">
        <v>228</v>
      </c>
      <c r="Q21" s="20" t="s">
        <v>231</v>
      </c>
      <c r="R21" s="20" t="s">
        <v>234</v>
      </c>
      <c r="S21" s="18" t="s">
        <v>237</v>
      </c>
      <c r="T21" s="17" t="s">
        <v>229</v>
      </c>
      <c r="U21" s="20" t="s">
        <v>232</v>
      </c>
      <c r="V21" s="18" t="s">
        <v>235</v>
      </c>
      <c r="W21" s="17" t="s">
        <v>236</v>
      </c>
      <c r="X21" s="21" t="s">
        <v>455</v>
      </c>
      <c r="Y21" s="20" t="s">
        <v>233</v>
      </c>
      <c r="Z21" s="18" t="s">
        <v>230</v>
      </c>
    </row>
    <row r="22" spans="1:26">
      <c r="A22" s="14" t="s">
        <v>214</v>
      </c>
      <c r="B22" s="22" t="s">
        <v>71</v>
      </c>
      <c r="C22" s="77">
        <f>C3*2*1.253157</f>
        <v>456.14914800000003</v>
      </c>
      <c r="D22" s="79">
        <f t="shared" ref="D22:Z22" si="0">D3*2*1.253157</f>
        <v>536.35119600000007</v>
      </c>
      <c r="E22" s="77">
        <f t="shared" si="0"/>
        <v>629.08481400000005</v>
      </c>
      <c r="F22" s="79">
        <f t="shared" si="0"/>
        <v>626.57850000000008</v>
      </c>
      <c r="G22" s="77">
        <f t="shared" si="0"/>
        <v>696.75529200000005</v>
      </c>
      <c r="H22" s="79">
        <f t="shared" si="0"/>
        <v>689.23635000000002</v>
      </c>
      <c r="I22" s="77">
        <f t="shared" si="0"/>
        <v>731.84368800000004</v>
      </c>
      <c r="J22" s="79">
        <f t="shared" si="0"/>
        <v>726.83106000000009</v>
      </c>
      <c r="K22" s="89">
        <f t="shared" si="0"/>
        <v>636.60375600000009</v>
      </c>
      <c r="L22" s="83">
        <f t="shared" si="0"/>
        <v>649.13532600000008</v>
      </c>
      <c r="M22" s="84">
        <f t="shared" si="0"/>
        <v>558.90802200000007</v>
      </c>
      <c r="N22" s="77">
        <f t="shared" si="0"/>
        <v>741.86894400000006</v>
      </c>
      <c r="O22" s="79">
        <f t="shared" si="0"/>
        <v>741.86894400000006</v>
      </c>
      <c r="P22" s="77">
        <f t="shared" si="0"/>
        <v>1082.727648</v>
      </c>
      <c r="Q22" s="81">
        <f t="shared" si="0"/>
        <v>1037.613996</v>
      </c>
      <c r="R22" s="80">
        <f t="shared" si="0"/>
        <v>1037.613996</v>
      </c>
      <c r="S22" s="84">
        <f t="shared" si="0"/>
        <v>924.82986600000004</v>
      </c>
      <c r="T22" s="85">
        <f t="shared" si="0"/>
        <v>1288.245396</v>
      </c>
      <c r="U22" s="81">
        <f t="shared" si="0"/>
        <v>1220.574918</v>
      </c>
      <c r="V22" s="84">
        <f t="shared" si="0"/>
        <v>1198.018092</v>
      </c>
      <c r="W22" s="83">
        <f t="shared" si="0"/>
        <v>741.86894400000006</v>
      </c>
      <c r="X22" s="82">
        <f t="shared" si="0"/>
        <v>832.09624800000006</v>
      </c>
      <c r="Y22" s="80">
        <f t="shared" si="0"/>
        <v>741.86894400000006</v>
      </c>
      <c r="Z22" s="84">
        <f t="shared" si="0"/>
        <v>741.86894400000006</v>
      </c>
    </row>
    <row r="23" spans="1:26">
      <c r="A23" s="14" t="s">
        <v>80</v>
      </c>
      <c r="B23" s="22" t="s">
        <v>71</v>
      </c>
      <c r="C23" s="77">
        <f t="shared" ref="C23:C38" si="1">C4*2*1.253157</f>
        <v>456.14914800000003</v>
      </c>
      <c r="D23" s="84">
        <f t="shared" ref="D23:Z23" si="2">D4*2*1.253157</f>
        <v>536.35119600000007</v>
      </c>
      <c r="E23" s="77">
        <f t="shared" si="2"/>
        <v>629.08481400000005</v>
      </c>
      <c r="F23" s="84">
        <f t="shared" si="2"/>
        <v>626.57850000000008</v>
      </c>
      <c r="G23" s="77">
        <f t="shared" si="2"/>
        <v>696.75529200000005</v>
      </c>
      <c r="H23" s="84">
        <f t="shared" si="2"/>
        <v>689.23635000000002</v>
      </c>
      <c r="I23" s="77">
        <f t="shared" si="2"/>
        <v>731.84368800000004</v>
      </c>
      <c r="J23" s="84">
        <f t="shared" si="2"/>
        <v>726.83106000000009</v>
      </c>
      <c r="K23" s="89">
        <f t="shared" si="2"/>
        <v>636.60375600000009</v>
      </c>
      <c r="L23" s="77">
        <f t="shared" si="2"/>
        <v>649.13532600000008</v>
      </c>
      <c r="M23" s="84">
        <f t="shared" si="2"/>
        <v>558.90802200000007</v>
      </c>
      <c r="N23" s="77">
        <f t="shared" si="2"/>
        <v>741.86894400000006</v>
      </c>
      <c r="O23" s="84">
        <f t="shared" si="2"/>
        <v>741.86894400000006</v>
      </c>
      <c r="P23" s="77">
        <f t="shared" si="2"/>
        <v>1082.727648</v>
      </c>
      <c r="Q23" s="80">
        <f t="shared" si="2"/>
        <v>1037.613996</v>
      </c>
      <c r="R23" s="80">
        <f t="shared" si="2"/>
        <v>1037.613996</v>
      </c>
      <c r="S23" s="84">
        <f t="shared" si="2"/>
        <v>924.82986600000004</v>
      </c>
      <c r="T23" s="77">
        <f t="shared" si="2"/>
        <v>1288.245396</v>
      </c>
      <c r="U23" s="90">
        <f t="shared" si="2"/>
        <v>1220.574918</v>
      </c>
      <c r="V23" s="84">
        <f t="shared" si="2"/>
        <v>1198.018092</v>
      </c>
      <c r="W23" s="77">
        <f t="shared" si="2"/>
        <v>741.86894400000006</v>
      </c>
      <c r="X23" s="82">
        <f t="shared" si="2"/>
        <v>832.09624800000006</v>
      </c>
      <c r="Y23" s="80">
        <f t="shared" si="2"/>
        <v>741.86894400000006</v>
      </c>
      <c r="Z23" s="84">
        <f t="shared" si="2"/>
        <v>741.86894400000006</v>
      </c>
    </row>
    <row r="24" spans="1:26">
      <c r="A24" s="14" t="s">
        <v>118</v>
      </c>
      <c r="B24" s="22" t="s">
        <v>81</v>
      </c>
      <c r="C24" s="77">
        <f t="shared" si="1"/>
        <v>523.81962600000008</v>
      </c>
      <c r="D24" s="84">
        <f t="shared" ref="D24:Z24" si="3">D5*2*1.253157</f>
        <v>604.02167400000008</v>
      </c>
      <c r="E24" s="77">
        <f t="shared" si="3"/>
        <v>674.19846600000005</v>
      </c>
      <c r="F24" s="84">
        <f t="shared" si="3"/>
        <v>664.17321000000004</v>
      </c>
      <c r="G24" s="77">
        <f t="shared" si="3"/>
        <v>741.86894400000006</v>
      </c>
      <c r="H24" s="84">
        <f t="shared" si="3"/>
        <v>714.29948999999999</v>
      </c>
      <c r="I24" s="77">
        <f t="shared" si="3"/>
        <v>776.95734000000004</v>
      </c>
      <c r="J24" s="84">
        <f t="shared" si="3"/>
        <v>764.42577000000006</v>
      </c>
      <c r="K24" s="89">
        <f t="shared" si="3"/>
        <v>704.27423400000009</v>
      </c>
      <c r="L24" s="77">
        <f t="shared" si="3"/>
        <v>719.31211800000005</v>
      </c>
      <c r="M24" s="84">
        <f t="shared" si="3"/>
        <v>626.57850000000008</v>
      </c>
      <c r="N24" s="77">
        <f t="shared" si="3"/>
        <v>809.53942200000006</v>
      </c>
      <c r="O24" s="84">
        <f t="shared" si="3"/>
        <v>809.53942200000006</v>
      </c>
      <c r="P24" s="77">
        <f t="shared" si="3"/>
        <v>1152.90444</v>
      </c>
      <c r="Q24" s="80">
        <f t="shared" si="3"/>
        <v>1105.284474</v>
      </c>
      <c r="R24" s="80">
        <f t="shared" si="3"/>
        <v>1105.284474</v>
      </c>
      <c r="S24" s="84">
        <f t="shared" si="3"/>
        <v>992.50034400000004</v>
      </c>
      <c r="T24" s="77">
        <f t="shared" si="3"/>
        <v>1355.915874</v>
      </c>
      <c r="U24" s="90">
        <f t="shared" si="3"/>
        <v>1288.245396</v>
      </c>
      <c r="V24" s="84">
        <f t="shared" si="3"/>
        <v>1265.68857</v>
      </c>
      <c r="W24" s="77">
        <f t="shared" si="3"/>
        <v>809.53942200000006</v>
      </c>
      <c r="X24" s="82">
        <f t="shared" si="3"/>
        <v>899.76672600000006</v>
      </c>
      <c r="Y24" s="80">
        <f t="shared" si="3"/>
        <v>809.53942200000006</v>
      </c>
      <c r="Z24" s="84">
        <f t="shared" si="3"/>
        <v>809.53942200000006</v>
      </c>
    </row>
    <row r="25" spans="1:26">
      <c r="A25" s="14" t="s">
        <v>119</v>
      </c>
      <c r="B25" s="22" t="s">
        <v>81</v>
      </c>
      <c r="C25" s="77">
        <f t="shared" si="1"/>
        <v>523.81962600000008</v>
      </c>
      <c r="D25" s="84">
        <f t="shared" ref="D25:Z25" si="4">D6*2*1.253157</f>
        <v>604.02167400000008</v>
      </c>
      <c r="E25" s="77">
        <f t="shared" si="4"/>
        <v>674.19846600000005</v>
      </c>
      <c r="F25" s="84">
        <f t="shared" si="4"/>
        <v>664.17321000000004</v>
      </c>
      <c r="G25" s="77">
        <f t="shared" si="4"/>
        <v>741.86894400000006</v>
      </c>
      <c r="H25" s="84">
        <f t="shared" si="4"/>
        <v>714.29948999999999</v>
      </c>
      <c r="I25" s="77">
        <f t="shared" si="4"/>
        <v>776.95734000000004</v>
      </c>
      <c r="J25" s="84">
        <f t="shared" si="4"/>
        <v>764.42577000000006</v>
      </c>
      <c r="K25" s="89">
        <f t="shared" si="4"/>
        <v>704.27423400000009</v>
      </c>
      <c r="L25" s="77">
        <f t="shared" si="4"/>
        <v>719.31211800000005</v>
      </c>
      <c r="M25" s="84">
        <f t="shared" si="4"/>
        <v>626.57850000000008</v>
      </c>
      <c r="N25" s="77">
        <f t="shared" si="4"/>
        <v>809.53942200000006</v>
      </c>
      <c r="O25" s="84">
        <f t="shared" si="4"/>
        <v>809.53942200000006</v>
      </c>
      <c r="P25" s="77">
        <f t="shared" si="4"/>
        <v>1152.90444</v>
      </c>
      <c r="Q25" s="80">
        <f t="shared" si="4"/>
        <v>1105.284474</v>
      </c>
      <c r="R25" s="80">
        <f t="shared" si="4"/>
        <v>1105.284474</v>
      </c>
      <c r="S25" s="84">
        <f t="shared" si="4"/>
        <v>992.50034400000004</v>
      </c>
      <c r="T25" s="77">
        <f t="shared" si="4"/>
        <v>1355.915874</v>
      </c>
      <c r="U25" s="90">
        <f t="shared" si="4"/>
        <v>1288.245396</v>
      </c>
      <c r="V25" s="84">
        <f t="shared" si="4"/>
        <v>1265.68857</v>
      </c>
      <c r="W25" s="77">
        <f t="shared" si="4"/>
        <v>809.53942200000006</v>
      </c>
      <c r="X25" s="82">
        <f t="shared" si="4"/>
        <v>899.76672600000006</v>
      </c>
      <c r="Y25" s="80">
        <f t="shared" si="4"/>
        <v>809.53942200000006</v>
      </c>
      <c r="Z25" s="84">
        <f t="shared" si="4"/>
        <v>809.53942200000006</v>
      </c>
    </row>
    <row r="26" spans="1:26">
      <c r="A26" s="14" t="s">
        <v>117</v>
      </c>
      <c r="B26" s="22" t="s">
        <v>456</v>
      </c>
      <c r="C26" s="77">
        <f t="shared" si="1"/>
        <v>604.02167400000008</v>
      </c>
      <c r="D26" s="84">
        <f t="shared" ref="D26:Z26" si="5">D7*2*1.253157</f>
        <v>684.22372200000007</v>
      </c>
      <c r="E26" s="77">
        <f t="shared" si="5"/>
        <v>721.81843200000003</v>
      </c>
      <c r="F26" s="84">
        <f t="shared" si="5"/>
        <v>701.76792</v>
      </c>
      <c r="G26" s="77">
        <f t="shared" si="5"/>
        <v>786.98259600000006</v>
      </c>
      <c r="H26" s="84">
        <f t="shared" si="5"/>
        <v>781.96996799999999</v>
      </c>
      <c r="I26" s="77">
        <f t="shared" si="5"/>
        <v>824.57730600000002</v>
      </c>
      <c r="J26" s="84">
        <f t="shared" si="5"/>
        <v>804.526794</v>
      </c>
      <c r="K26" s="89">
        <f t="shared" si="5"/>
        <v>884.7288420000001</v>
      </c>
      <c r="L26" s="77">
        <f t="shared" si="5"/>
        <v>799.51416600000005</v>
      </c>
      <c r="M26" s="84">
        <f t="shared" si="5"/>
        <v>706.78054800000007</v>
      </c>
      <c r="N26" s="77">
        <f t="shared" si="5"/>
        <v>889.74147000000005</v>
      </c>
      <c r="O26" s="84">
        <f t="shared" si="5"/>
        <v>889.74147000000005</v>
      </c>
      <c r="P26" s="77">
        <f t="shared" si="5"/>
        <v>1230.6001740000002</v>
      </c>
      <c r="Q26" s="80">
        <f t="shared" si="5"/>
        <v>1185.4865220000002</v>
      </c>
      <c r="R26" s="80">
        <f t="shared" si="5"/>
        <v>1185.4865220000002</v>
      </c>
      <c r="S26" s="84">
        <f t="shared" si="5"/>
        <v>1072.7023920000001</v>
      </c>
      <c r="T26" s="77">
        <f t="shared" si="5"/>
        <v>1436.1179220000001</v>
      </c>
      <c r="U26" s="90">
        <f t="shared" si="5"/>
        <v>1368.4474440000001</v>
      </c>
      <c r="V26" s="84">
        <f t="shared" si="5"/>
        <v>1345.8906180000001</v>
      </c>
      <c r="W26" s="77">
        <f t="shared" si="5"/>
        <v>889.74147000000005</v>
      </c>
      <c r="X26" s="82">
        <f t="shared" si="5"/>
        <v>979.96877400000005</v>
      </c>
      <c r="Y26" s="80">
        <f t="shared" si="5"/>
        <v>889.74147000000005</v>
      </c>
      <c r="Z26" s="84">
        <f t="shared" si="5"/>
        <v>889.74147000000005</v>
      </c>
    </row>
    <row r="27" spans="1:26">
      <c r="A27" s="14" t="s">
        <v>79</v>
      </c>
      <c r="B27" s="22" t="s">
        <v>456</v>
      </c>
      <c r="C27" s="77">
        <f t="shared" si="1"/>
        <v>604.02167400000008</v>
      </c>
      <c r="D27" s="84">
        <f t="shared" ref="D27:Z27" si="6">D8*2*1.253157</f>
        <v>684.22372200000007</v>
      </c>
      <c r="E27" s="77">
        <f t="shared" si="6"/>
        <v>721.81843200000003</v>
      </c>
      <c r="F27" s="84">
        <f t="shared" si="6"/>
        <v>701.76792</v>
      </c>
      <c r="G27" s="77">
        <f t="shared" si="6"/>
        <v>786.98259600000006</v>
      </c>
      <c r="H27" s="84">
        <f t="shared" si="6"/>
        <v>781.96996799999999</v>
      </c>
      <c r="I27" s="77">
        <f t="shared" si="6"/>
        <v>824.57730600000002</v>
      </c>
      <c r="J27" s="84">
        <f t="shared" si="6"/>
        <v>804.526794</v>
      </c>
      <c r="K27" s="89">
        <f t="shared" si="6"/>
        <v>884.7288420000001</v>
      </c>
      <c r="L27" s="77">
        <f t="shared" si="6"/>
        <v>799.51416600000005</v>
      </c>
      <c r="M27" s="84">
        <f t="shared" si="6"/>
        <v>706.78054800000007</v>
      </c>
      <c r="N27" s="77">
        <f t="shared" si="6"/>
        <v>889.74147000000005</v>
      </c>
      <c r="O27" s="84">
        <f t="shared" si="6"/>
        <v>889.74147000000005</v>
      </c>
      <c r="P27" s="77">
        <f t="shared" si="6"/>
        <v>1230.6001740000002</v>
      </c>
      <c r="Q27" s="80">
        <f t="shared" si="6"/>
        <v>1185.4865220000002</v>
      </c>
      <c r="R27" s="80">
        <f t="shared" si="6"/>
        <v>1185.4865220000002</v>
      </c>
      <c r="S27" s="84">
        <f t="shared" si="6"/>
        <v>1072.7023920000001</v>
      </c>
      <c r="T27" s="77">
        <f t="shared" si="6"/>
        <v>1436.1179220000001</v>
      </c>
      <c r="U27" s="90">
        <f t="shared" si="6"/>
        <v>1368.4474440000001</v>
      </c>
      <c r="V27" s="84">
        <f t="shared" si="6"/>
        <v>1345.8906180000001</v>
      </c>
      <c r="W27" s="77">
        <f t="shared" si="6"/>
        <v>889.74147000000005</v>
      </c>
      <c r="X27" s="82">
        <f t="shared" si="6"/>
        <v>979.96877400000005</v>
      </c>
      <c r="Y27" s="80">
        <f t="shared" si="6"/>
        <v>889.74147000000005</v>
      </c>
      <c r="Z27" s="84">
        <f t="shared" si="6"/>
        <v>889.74147000000005</v>
      </c>
    </row>
    <row r="28" spans="1:26">
      <c r="A28" s="14" t="s">
        <v>81</v>
      </c>
      <c r="B28" s="22" t="s">
        <v>119</v>
      </c>
      <c r="C28" s="77">
        <f t="shared" si="1"/>
        <v>696.75529200000005</v>
      </c>
      <c r="D28" s="84">
        <f t="shared" ref="D28:Z28" si="7">D9*2*1.253157</f>
        <v>774.45102600000007</v>
      </c>
      <c r="E28" s="77">
        <f t="shared" si="7"/>
        <v>766.93208400000003</v>
      </c>
      <c r="F28" s="84">
        <f t="shared" si="7"/>
        <v>781.96996799999999</v>
      </c>
      <c r="G28" s="77">
        <f t="shared" si="7"/>
        <v>832.09624800000006</v>
      </c>
      <c r="H28" s="84">
        <f t="shared" si="7"/>
        <v>859.66570200000001</v>
      </c>
      <c r="I28" s="77">
        <f t="shared" si="7"/>
        <v>869.69095800000002</v>
      </c>
      <c r="J28" s="84">
        <f t="shared" si="7"/>
        <v>884.7288420000001</v>
      </c>
      <c r="K28" s="89">
        <f t="shared" si="7"/>
        <v>964.93089000000009</v>
      </c>
      <c r="L28" s="77">
        <f t="shared" si="7"/>
        <v>889.74147000000005</v>
      </c>
      <c r="M28" s="84">
        <f t="shared" si="7"/>
        <v>799.51416600000005</v>
      </c>
      <c r="N28" s="77">
        <f t="shared" si="7"/>
        <v>979.96877400000005</v>
      </c>
      <c r="O28" s="84">
        <f t="shared" si="7"/>
        <v>979.96877400000005</v>
      </c>
      <c r="P28" s="77">
        <f t="shared" si="7"/>
        <v>1323.3337920000001</v>
      </c>
      <c r="Q28" s="80">
        <f t="shared" si="7"/>
        <v>1278.2201400000001</v>
      </c>
      <c r="R28" s="80">
        <f t="shared" si="7"/>
        <v>1278.2201400000001</v>
      </c>
      <c r="S28" s="84">
        <f t="shared" si="7"/>
        <v>1162.9296960000001</v>
      </c>
      <c r="T28" s="77">
        <f t="shared" si="7"/>
        <v>1528.8515400000001</v>
      </c>
      <c r="U28" s="90">
        <f t="shared" si="7"/>
        <v>1458.6747480000001</v>
      </c>
      <c r="V28" s="84">
        <f t="shared" si="7"/>
        <v>1436.1179220000001</v>
      </c>
      <c r="W28" s="77">
        <f t="shared" si="7"/>
        <v>979.96877400000005</v>
      </c>
      <c r="X28" s="82">
        <f t="shared" si="7"/>
        <v>1072.7023920000001</v>
      </c>
      <c r="Y28" s="80">
        <f t="shared" si="7"/>
        <v>979.96877400000005</v>
      </c>
      <c r="Z28" s="84">
        <f t="shared" si="7"/>
        <v>979.96877400000005</v>
      </c>
    </row>
    <row r="29" spans="1:26">
      <c r="A29" s="14" t="s">
        <v>70</v>
      </c>
      <c r="B29" s="22" t="s">
        <v>76</v>
      </c>
      <c r="C29" s="77">
        <f t="shared" si="1"/>
        <v>764.42577000000006</v>
      </c>
      <c r="D29" s="84">
        <f t="shared" ref="D29:Z29" si="8">D10*2*1.253157</f>
        <v>867.18464400000005</v>
      </c>
      <c r="E29" s="77">
        <f t="shared" si="8"/>
        <v>812.04573600000003</v>
      </c>
      <c r="F29" s="84">
        <f t="shared" si="8"/>
        <v>952.3993200000001</v>
      </c>
      <c r="G29" s="77">
        <f t="shared" si="8"/>
        <v>877.20990000000006</v>
      </c>
      <c r="H29" s="84">
        <f t="shared" si="8"/>
        <v>1000.0192860000001</v>
      </c>
      <c r="I29" s="77">
        <f t="shared" si="8"/>
        <v>914.80461000000003</v>
      </c>
      <c r="J29" s="84">
        <f t="shared" si="8"/>
        <v>1025.0824260000002</v>
      </c>
      <c r="K29" s="89">
        <f t="shared" si="8"/>
        <v>1105.284474</v>
      </c>
      <c r="L29" s="77">
        <f t="shared" si="8"/>
        <v>979.96877400000005</v>
      </c>
      <c r="M29" s="84">
        <f t="shared" si="8"/>
        <v>889.74147000000005</v>
      </c>
      <c r="N29" s="77">
        <f t="shared" si="8"/>
        <v>1072.7023920000001</v>
      </c>
      <c r="O29" s="84">
        <f t="shared" si="8"/>
        <v>1072.7023920000001</v>
      </c>
      <c r="P29" s="77">
        <f t="shared" si="8"/>
        <v>1413.5610960000001</v>
      </c>
      <c r="Q29" s="80">
        <f t="shared" si="8"/>
        <v>1278.2201400000001</v>
      </c>
      <c r="R29" s="80">
        <f t="shared" si="8"/>
        <v>1278.2201400000001</v>
      </c>
      <c r="S29" s="84">
        <f t="shared" si="8"/>
        <v>1255.6633140000001</v>
      </c>
      <c r="T29" s="77">
        <f t="shared" si="8"/>
        <v>1619.0788440000001</v>
      </c>
      <c r="U29" s="90">
        <f t="shared" si="8"/>
        <v>1551.4083660000001</v>
      </c>
      <c r="V29" s="84">
        <f t="shared" si="8"/>
        <v>1528.8515400000001</v>
      </c>
      <c r="W29" s="77">
        <f t="shared" si="8"/>
        <v>1072.7023920000001</v>
      </c>
      <c r="X29" s="82">
        <f t="shared" si="8"/>
        <v>1162.9296960000001</v>
      </c>
      <c r="Y29" s="80">
        <f t="shared" si="8"/>
        <v>1072.7023920000001</v>
      </c>
      <c r="Z29" s="84">
        <f t="shared" si="8"/>
        <v>1072.7023920000001</v>
      </c>
    </row>
    <row r="30" spans="1:26">
      <c r="A30" s="14" t="s">
        <v>75</v>
      </c>
      <c r="B30" s="22" t="s">
        <v>117</v>
      </c>
      <c r="C30" s="77">
        <f t="shared" si="1"/>
        <v>854.65307400000006</v>
      </c>
      <c r="D30" s="84">
        <f t="shared" ref="D30:Z30" si="9">D11*2*1.253157</f>
        <v>969.94351800000004</v>
      </c>
      <c r="E30" s="77">
        <f t="shared" si="9"/>
        <v>879.71621400000004</v>
      </c>
      <c r="F30" s="84">
        <f t="shared" si="9"/>
        <v>1027.5887400000001</v>
      </c>
      <c r="G30" s="77">
        <f t="shared" si="9"/>
        <v>947.38669200000004</v>
      </c>
      <c r="H30" s="84">
        <f t="shared" si="9"/>
        <v>1105.284474</v>
      </c>
      <c r="I30" s="77">
        <f t="shared" si="9"/>
        <v>982.47508800000003</v>
      </c>
      <c r="J30" s="84">
        <f t="shared" si="9"/>
        <v>1130.347614</v>
      </c>
      <c r="K30" s="89">
        <f t="shared" si="9"/>
        <v>1210.5496620000001</v>
      </c>
      <c r="L30" s="77">
        <f t="shared" si="9"/>
        <v>1082.727648</v>
      </c>
      <c r="M30" s="84">
        <f t="shared" si="9"/>
        <v>992.50034400000004</v>
      </c>
      <c r="N30" s="77">
        <f t="shared" si="9"/>
        <v>1175.461266</v>
      </c>
      <c r="O30" s="84">
        <f t="shared" si="9"/>
        <v>1175.461266</v>
      </c>
      <c r="P30" s="77">
        <f t="shared" si="9"/>
        <v>1516.31997</v>
      </c>
      <c r="Q30" s="80">
        <f t="shared" si="9"/>
        <v>1458.6747480000001</v>
      </c>
      <c r="R30" s="80">
        <f t="shared" si="9"/>
        <v>1458.6747480000001</v>
      </c>
      <c r="S30" s="84">
        <f t="shared" si="9"/>
        <v>1355.915874</v>
      </c>
      <c r="T30" s="77">
        <f t="shared" si="9"/>
        <v>1721.837718</v>
      </c>
      <c r="U30" s="90">
        <f t="shared" si="9"/>
        <v>1654.16724</v>
      </c>
      <c r="V30" s="84">
        <f t="shared" si="9"/>
        <v>1631.610414</v>
      </c>
      <c r="W30" s="77">
        <f t="shared" si="9"/>
        <v>1175.461266</v>
      </c>
      <c r="X30" s="82">
        <f t="shared" si="9"/>
        <v>1265.68857</v>
      </c>
      <c r="Y30" s="80">
        <f t="shared" si="9"/>
        <v>1175.461266</v>
      </c>
      <c r="Z30" s="84">
        <f t="shared" si="9"/>
        <v>1175.461266</v>
      </c>
    </row>
    <row r="31" spans="1:26">
      <c r="A31" s="14" t="s">
        <v>76</v>
      </c>
      <c r="B31" s="22" t="s">
        <v>80</v>
      </c>
      <c r="C31" s="77">
        <f t="shared" si="1"/>
        <v>957.41194800000005</v>
      </c>
      <c r="D31" s="84">
        <f t="shared" ref="D31:Z31" si="10">D12*2*1.253157</f>
        <v>1095.2592180000001</v>
      </c>
      <c r="E31" s="77">
        <f t="shared" si="10"/>
        <v>957.41194800000005</v>
      </c>
      <c r="F31" s="84">
        <f t="shared" si="10"/>
        <v>1185.4865220000002</v>
      </c>
      <c r="G31" s="77">
        <f t="shared" si="10"/>
        <v>1060.170822</v>
      </c>
      <c r="H31" s="84">
        <f t="shared" si="10"/>
        <v>1263.1822560000001</v>
      </c>
      <c r="I31" s="77">
        <f t="shared" si="10"/>
        <v>1097.7655320000001</v>
      </c>
      <c r="J31" s="84">
        <f t="shared" si="10"/>
        <v>1288.245396</v>
      </c>
      <c r="K31" s="89">
        <f t="shared" si="10"/>
        <v>1398.5232120000001</v>
      </c>
      <c r="L31" s="77">
        <f t="shared" si="10"/>
        <v>1208.0433480000002</v>
      </c>
      <c r="M31" s="84">
        <f t="shared" si="10"/>
        <v>1117.8160440000001</v>
      </c>
      <c r="N31" s="77">
        <f t="shared" si="10"/>
        <v>1300.7769660000001</v>
      </c>
      <c r="O31" s="84">
        <f t="shared" si="10"/>
        <v>1300.7769660000001</v>
      </c>
      <c r="P31" s="77">
        <f t="shared" si="10"/>
        <v>1641.6356700000001</v>
      </c>
      <c r="Q31" s="80">
        <f t="shared" si="10"/>
        <v>1596.5220180000001</v>
      </c>
      <c r="R31" s="80">
        <f t="shared" si="10"/>
        <v>1596.5220180000001</v>
      </c>
      <c r="S31" s="84">
        <f t="shared" si="10"/>
        <v>1483.7378880000001</v>
      </c>
      <c r="T31" s="77">
        <f t="shared" si="10"/>
        <v>1847.1534180000001</v>
      </c>
      <c r="U31" s="90">
        <f t="shared" si="10"/>
        <v>1779.4829400000001</v>
      </c>
      <c r="V31" s="84">
        <f t="shared" si="10"/>
        <v>1756.9261140000001</v>
      </c>
      <c r="W31" s="77">
        <f t="shared" si="10"/>
        <v>1300.7769660000001</v>
      </c>
      <c r="X31" s="82">
        <f t="shared" si="10"/>
        <v>1391.0042700000001</v>
      </c>
      <c r="Y31" s="80">
        <f t="shared" si="10"/>
        <v>1300.7769660000001</v>
      </c>
      <c r="Z31" s="84">
        <f t="shared" si="10"/>
        <v>1300.7769660000001</v>
      </c>
    </row>
    <row r="32" spans="1:26">
      <c r="A32" s="14" t="s">
        <v>71</v>
      </c>
      <c r="B32" s="22" t="s">
        <v>72</v>
      </c>
      <c r="C32" s="77">
        <f t="shared" si="1"/>
        <v>957.41194800000005</v>
      </c>
      <c r="D32" s="84">
        <f t="shared" ref="D32:Z32" si="11">D13*2*1.253157</f>
        <v>1095.2592180000001</v>
      </c>
      <c r="E32" s="77">
        <f t="shared" si="11"/>
        <v>957.41194800000005</v>
      </c>
      <c r="F32" s="84">
        <f t="shared" si="11"/>
        <v>1185.4865220000002</v>
      </c>
      <c r="G32" s="77">
        <f t="shared" si="11"/>
        <v>1060.170822</v>
      </c>
      <c r="H32" s="84">
        <f t="shared" si="11"/>
        <v>1263.1822560000001</v>
      </c>
      <c r="I32" s="77">
        <f t="shared" si="11"/>
        <v>1097.7655320000001</v>
      </c>
      <c r="J32" s="84">
        <f t="shared" si="11"/>
        <v>1288.245396</v>
      </c>
      <c r="K32" s="89">
        <f t="shared" si="11"/>
        <v>1398.5232120000001</v>
      </c>
      <c r="L32" s="77">
        <f t="shared" si="11"/>
        <v>1208.0433480000002</v>
      </c>
      <c r="M32" s="84">
        <f t="shared" si="11"/>
        <v>1117.8160440000001</v>
      </c>
      <c r="N32" s="77">
        <f t="shared" si="11"/>
        <v>1300.7769660000001</v>
      </c>
      <c r="O32" s="84">
        <f t="shared" si="11"/>
        <v>1300.7769660000001</v>
      </c>
      <c r="P32" s="77">
        <f t="shared" si="11"/>
        <v>1641.6356700000001</v>
      </c>
      <c r="Q32" s="80">
        <f t="shared" si="11"/>
        <v>1596.5220180000001</v>
      </c>
      <c r="R32" s="80">
        <f t="shared" si="11"/>
        <v>1596.5220180000001</v>
      </c>
      <c r="S32" s="84">
        <f t="shared" si="11"/>
        <v>1483.7378880000001</v>
      </c>
      <c r="T32" s="77">
        <f t="shared" si="11"/>
        <v>1847.1534180000001</v>
      </c>
      <c r="U32" s="90">
        <f t="shared" si="11"/>
        <v>1779.4829400000001</v>
      </c>
      <c r="V32" s="84">
        <f t="shared" si="11"/>
        <v>1756.9261140000001</v>
      </c>
      <c r="W32" s="77">
        <f t="shared" si="11"/>
        <v>1300.7769660000001</v>
      </c>
      <c r="X32" s="82">
        <f t="shared" si="11"/>
        <v>1391.0042700000001</v>
      </c>
      <c r="Y32" s="80">
        <f t="shared" si="11"/>
        <v>1300.7769660000001</v>
      </c>
      <c r="Z32" s="84">
        <f t="shared" si="11"/>
        <v>1300.7769660000001</v>
      </c>
    </row>
    <row r="33" spans="1:26">
      <c r="A33" s="14" t="s">
        <v>72</v>
      </c>
      <c r="B33" s="22" t="s">
        <v>72</v>
      </c>
      <c r="C33" s="77">
        <f t="shared" si="1"/>
        <v>1230.6001740000002</v>
      </c>
      <c r="D33" s="84">
        <f t="shared" ref="D33:Z33" si="12">D14*2*1.253157</f>
        <v>1278.2201400000001</v>
      </c>
      <c r="E33" s="77">
        <f t="shared" si="12"/>
        <v>1265.68857</v>
      </c>
      <c r="F33" s="84">
        <f t="shared" si="12"/>
        <v>1483.7378880000001</v>
      </c>
      <c r="G33" s="77">
        <f t="shared" si="12"/>
        <v>1403.53584</v>
      </c>
      <c r="H33" s="84">
        <f t="shared" si="12"/>
        <v>1571.4588780000001</v>
      </c>
      <c r="I33" s="77">
        <f t="shared" si="12"/>
        <v>1471.206318</v>
      </c>
      <c r="J33" s="84">
        <f t="shared" si="12"/>
        <v>1594.0157040000001</v>
      </c>
      <c r="K33" s="89">
        <f t="shared" si="12"/>
        <v>1729.3566600000001</v>
      </c>
      <c r="L33" s="77">
        <f t="shared" si="12"/>
        <v>1436.1179220000001</v>
      </c>
      <c r="M33" s="84">
        <f t="shared" si="12"/>
        <v>1483.7378880000001</v>
      </c>
      <c r="N33" s="77">
        <f t="shared" si="12"/>
        <v>1436.1179220000001</v>
      </c>
      <c r="O33" s="84">
        <f t="shared" si="12"/>
        <v>1436.1179220000001</v>
      </c>
      <c r="P33" s="77">
        <f t="shared" si="12"/>
        <v>1847.1534180000001</v>
      </c>
      <c r="Q33" s="80">
        <f t="shared" si="12"/>
        <v>1734.3692880000001</v>
      </c>
      <c r="R33" s="80">
        <f t="shared" si="12"/>
        <v>1734.3692880000001</v>
      </c>
      <c r="S33" s="84">
        <f t="shared" si="12"/>
        <v>1619.0788440000001</v>
      </c>
      <c r="T33" s="77">
        <f t="shared" si="12"/>
        <v>2007.5575140000001</v>
      </c>
      <c r="U33" s="90">
        <f t="shared" si="12"/>
        <v>1927.3554660000002</v>
      </c>
      <c r="V33" s="84">
        <f t="shared" si="12"/>
        <v>1892.2670700000001</v>
      </c>
      <c r="W33" s="77">
        <f t="shared" si="12"/>
        <v>1436.1179220000001</v>
      </c>
      <c r="X33" s="82">
        <f t="shared" si="12"/>
        <v>1551.4083660000001</v>
      </c>
      <c r="Y33" s="80">
        <f t="shared" si="12"/>
        <v>1436.1179220000001</v>
      </c>
      <c r="Z33" s="84">
        <f t="shared" si="12"/>
        <v>1436.1179220000001</v>
      </c>
    </row>
    <row r="34" spans="1:26">
      <c r="A34" s="14" t="s">
        <v>77</v>
      </c>
      <c r="B34" s="22" t="s">
        <v>72</v>
      </c>
      <c r="C34" s="77">
        <f t="shared" si="1"/>
        <v>1230.6001740000002</v>
      </c>
      <c r="D34" s="84">
        <f t="shared" ref="D34:Z34" si="13">D15*2*1.253157</f>
        <v>1278.2201400000001</v>
      </c>
      <c r="E34" s="77">
        <f t="shared" si="13"/>
        <v>1265.68857</v>
      </c>
      <c r="F34" s="84">
        <f t="shared" si="13"/>
        <v>1483.7378880000001</v>
      </c>
      <c r="G34" s="77">
        <f t="shared" si="13"/>
        <v>1403.53584</v>
      </c>
      <c r="H34" s="84">
        <f t="shared" si="13"/>
        <v>1571.4588780000001</v>
      </c>
      <c r="I34" s="77">
        <f t="shared" si="13"/>
        <v>1471.206318</v>
      </c>
      <c r="J34" s="84">
        <f t="shared" si="13"/>
        <v>1594.0157040000001</v>
      </c>
      <c r="K34" s="89">
        <f t="shared" si="13"/>
        <v>1729.3566600000001</v>
      </c>
      <c r="L34" s="77">
        <f t="shared" si="13"/>
        <v>1436.1179220000001</v>
      </c>
      <c r="M34" s="84">
        <f t="shared" si="13"/>
        <v>1483.7378880000001</v>
      </c>
      <c r="N34" s="77">
        <f t="shared" si="13"/>
        <v>1436.1179220000001</v>
      </c>
      <c r="O34" s="84">
        <f t="shared" si="13"/>
        <v>1436.1179220000001</v>
      </c>
      <c r="P34" s="77">
        <f t="shared" si="13"/>
        <v>1847.1534180000001</v>
      </c>
      <c r="Q34" s="80">
        <f t="shared" si="13"/>
        <v>1734.3692880000001</v>
      </c>
      <c r="R34" s="80">
        <f t="shared" si="13"/>
        <v>1734.3692880000001</v>
      </c>
      <c r="S34" s="84">
        <f t="shared" si="13"/>
        <v>1619.0788440000001</v>
      </c>
      <c r="T34" s="77">
        <f t="shared" si="13"/>
        <v>2007.5575140000001</v>
      </c>
      <c r="U34" s="90">
        <f t="shared" si="13"/>
        <v>1927.3554660000002</v>
      </c>
      <c r="V34" s="84">
        <f t="shared" si="13"/>
        <v>1892.2670700000001</v>
      </c>
      <c r="W34" s="77">
        <f t="shared" si="13"/>
        <v>1436.1179220000001</v>
      </c>
      <c r="X34" s="82">
        <f t="shared" si="13"/>
        <v>1551.4083660000001</v>
      </c>
      <c r="Y34" s="80">
        <f t="shared" si="13"/>
        <v>1436.1179220000001</v>
      </c>
      <c r="Z34" s="84">
        <f t="shared" si="13"/>
        <v>1436.1179220000001</v>
      </c>
    </row>
    <row r="35" spans="1:26">
      <c r="A35" s="14" t="s">
        <v>74</v>
      </c>
      <c r="B35" s="22" t="s">
        <v>74</v>
      </c>
      <c r="C35" s="77">
        <f t="shared" si="1"/>
        <v>2934.8936940000003</v>
      </c>
      <c r="D35" s="91">
        <f t="shared" ref="D35:Z35" si="14">D16*2*1.253157</f>
        <v>3080.2599060000002</v>
      </c>
      <c r="E35" s="77">
        <f t="shared" si="14"/>
        <v>2947.425264</v>
      </c>
      <c r="F35" s="84">
        <f t="shared" si="14"/>
        <v>3007.5768000000003</v>
      </c>
      <c r="G35" s="77">
        <f t="shared" si="14"/>
        <v>3273.2460840000003</v>
      </c>
      <c r="H35" s="84">
        <f t="shared" si="14"/>
        <v>3258.2082</v>
      </c>
      <c r="I35" s="77">
        <f t="shared" si="14"/>
        <v>3050.1841380000001</v>
      </c>
      <c r="J35" s="84">
        <f t="shared" si="14"/>
        <v>3258.2082</v>
      </c>
      <c r="K35" s="89">
        <f t="shared" si="14"/>
        <v>3508.8396000000002</v>
      </c>
      <c r="L35" s="77">
        <f t="shared" si="14"/>
        <v>3037.652568</v>
      </c>
      <c r="M35" s="84">
        <f t="shared" si="14"/>
        <v>3193.0440360000002</v>
      </c>
      <c r="N35" s="77">
        <f t="shared" si="14"/>
        <v>3100.310418</v>
      </c>
      <c r="O35" s="84">
        <f t="shared" si="14"/>
        <v>3100.310418</v>
      </c>
      <c r="P35" s="77">
        <f t="shared" si="14"/>
        <v>3421.11861</v>
      </c>
      <c r="Q35" s="80">
        <f t="shared" si="14"/>
        <v>3308.33448</v>
      </c>
      <c r="R35" s="80">
        <f t="shared" si="14"/>
        <v>3308.33448</v>
      </c>
      <c r="S35" s="84">
        <f t="shared" si="14"/>
        <v>3193.0440360000002</v>
      </c>
      <c r="T35" s="77">
        <f t="shared" si="14"/>
        <v>3581.5227060000002</v>
      </c>
      <c r="U35" s="90">
        <f t="shared" si="14"/>
        <v>3466.232262</v>
      </c>
      <c r="V35" s="84">
        <f t="shared" si="14"/>
        <v>3466.232262</v>
      </c>
      <c r="W35" s="77">
        <f t="shared" si="14"/>
        <v>3010.083114</v>
      </c>
      <c r="X35" s="82">
        <f t="shared" si="14"/>
        <v>3125.3735580000002</v>
      </c>
      <c r="Y35" s="80">
        <f t="shared" si="14"/>
        <v>3010.083114</v>
      </c>
      <c r="Z35" s="84">
        <f t="shared" si="14"/>
        <v>3010.083114</v>
      </c>
    </row>
    <row r="36" spans="1:26">
      <c r="A36" s="14" t="s">
        <v>78</v>
      </c>
      <c r="B36" s="22" t="s">
        <v>74</v>
      </c>
      <c r="C36" s="77">
        <f t="shared" si="1"/>
        <v>2934.8936940000003</v>
      </c>
      <c r="D36" s="84">
        <f t="shared" ref="D36:Z36" si="15">D17*2*1.253157</f>
        <v>3080.2599060000002</v>
      </c>
      <c r="E36" s="77">
        <f t="shared" si="15"/>
        <v>2947.425264</v>
      </c>
      <c r="F36" s="84">
        <f t="shared" si="15"/>
        <v>3007.5768000000003</v>
      </c>
      <c r="G36" s="77">
        <f t="shared" si="15"/>
        <v>3273.2460840000003</v>
      </c>
      <c r="H36" s="84">
        <f t="shared" si="15"/>
        <v>3258.2082</v>
      </c>
      <c r="I36" s="77">
        <f t="shared" si="15"/>
        <v>3050.1841380000001</v>
      </c>
      <c r="J36" s="84">
        <f t="shared" si="15"/>
        <v>3258.2082</v>
      </c>
      <c r="K36" s="89">
        <f t="shared" si="15"/>
        <v>3508.8396000000002</v>
      </c>
      <c r="L36" s="77">
        <f t="shared" si="15"/>
        <v>3037.652568</v>
      </c>
      <c r="M36" s="84">
        <f t="shared" si="15"/>
        <v>3193.0440360000002</v>
      </c>
      <c r="N36" s="77">
        <f t="shared" si="15"/>
        <v>3100.310418</v>
      </c>
      <c r="O36" s="84">
        <f t="shared" si="15"/>
        <v>3100.310418</v>
      </c>
      <c r="P36" s="77">
        <f t="shared" si="15"/>
        <v>3421.11861</v>
      </c>
      <c r="Q36" s="80">
        <f t="shared" si="15"/>
        <v>3308.33448</v>
      </c>
      <c r="R36" s="80">
        <f t="shared" si="15"/>
        <v>3308.33448</v>
      </c>
      <c r="S36" s="84">
        <f t="shared" si="15"/>
        <v>3193.0440360000002</v>
      </c>
      <c r="T36" s="77">
        <f t="shared" si="15"/>
        <v>3581.5227060000002</v>
      </c>
      <c r="U36" s="90">
        <f t="shared" si="15"/>
        <v>3466.232262</v>
      </c>
      <c r="V36" s="84">
        <f t="shared" si="15"/>
        <v>3466.232262</v>
      </c>
      <c r="W36" s="77">
        <f t="shared" si="15"/>
        <v>3010.083114</v>
      </c>
      <c r="X36" s="82">
        <f t="shared" si="15"/>
        <v>3125.3735580000002</v>
      </c>
      <c r="Y36" s="80">
        <f t="shared" si="15"/>
        <v>3010.083114</v>
      </c>
      <c r="Z36" s="84">
        <f t="shared" si="15"/>
        <v>3010.083114</v>
      </c>
    </row>
    <row r="37" spans="1:26">
      <c r="A37" s="14" t="s">
        <v>177</v>
      </c>
      <c r="B37" s="22" t="s">
        <v>457</v>
      </c>
      <c r="C37" s="77">
        <f t="shared" si="1"/>
        <v>3551.446938</v>
      </c>
      <c r="D37" s="79">
        <f t="shared" ref="D37:Z37" si="16">D18*2*1.253157</f>
        <v>3764.4836280000004</v>
      </c>
      <c r="E37" s="77">
        <f t="shared" si="16"/>
        <v>3561.4721940000004</v>
      </c>
      <c r="F37" s="79">
        <f t="shared" si="16"/>
        <v>3644.1805560000003</v>
      </c>
      <c r="G37" s="77">
        <f t="shared" si="16"/>
        <v>3957.4698060000001</v>
      </c>
      <c r="H37" s="79">
        <f t="shared" si="16"/>
        <v>4010.1024000000002</v>
      </c>
      <c r="I37" s="77">
        <f t="shared" si="16"/>
        <v>3664.2310680000001</v>
      </c>
      <c r="J37" s="79">
        <f t="shared" si="16"/>
        <v>4010.1024000000002</v>
      </c>
      <c r="K37" s="89">
        <f t="shared" si="16"/>
        <v>5280.8035980000004</v>
      </c>
      <c r="L37" s="85">
        <f t="shared" si="16"/>
        <v>3654.2058120000002</v>
      </c>
      <c r="M37" s="79">
        <f t="shared" si="16"/>
        <v>3992.5582020000002</v>
      </c>
      <c r="N37" s="77">
        <f t="shared" si="16"/>
        <v>4619.1367020000007</v>
      </c>
      <c r="O37" s="79">
        <f t="shared" si="16"/>
        <v>4619.1367020000007</v>
      </c>
      <c r="P37" s="77">
        <f t="shared" si="16"/>
        <v>4105.3423320000002</v>
      </c>
      <c r="Q37" s="81">
        <f t="shared" si="16"/>
        <v>3992.5582020000002</v>
      </c>
      <c r="R37" s="80">
        <f t="shared" si="16"/>
        <v>3992.5582020000002</v>
      </c>
      <c r="S37" s="84">
        <f t="shared" si="16"/>
        <v>4150.4559840000002</v>
      </c>
      <c r="T37" s="85">
        <f t="shared" si="16"/>
        <v>4265.7464280000004</v>
      </c>
      <c r="U37" s="81">
        <f t="shared" si="16"/>
        <v>4150.4559840000002</v>
      </c>
      <c r="V37" s="84">
        <f t="shared" si="16"/>
        <v>4150.4559840000002</v>
      </c>
      <c r="W37" s="83">
        <f t="shared" si="16"/>
        <v>3694.3068360000002</v>
      </c>
      <c r="X37" s="82">
        <f t="shared" si="16"/>
        <v>3809.5972800000004</v>
      </c>
      <c r="Y37" s="80">
        <f t="shared" si="16"/>
        <v>3694.3068360000002</v>
      </c>
      <c r="Z37" s="84">
        <f t="shared" si="16"/>
        <v>3694.3068360000002</v>
      </c>
    </row>
    <row r="38" spans="1:26" ht="15.75" thickBot="1">
      <c r="A38" s="14" t="s">
        <v>178</v>
      </c>
      <c r="B38" s="22" t="s">
        <v>176</v>
      </c>
      <c r="C38" s="78">
        <f t="shared" si="1"/>
        <v>4330.9105920000002</v>
      </c>
      <c r="D38" s="86">
        <f t="shared" ref="D38:Z38" si="17">D19*2*1.253157</f>
        <v>4333.4169060000004</v>
      </c>
      <c r="E38" s="78">
        <f t="shared" si="17"/>
        <v>4343.4421620000003</v>
      </c>
      <c r="F38" s="86">
        <f t="shared" si="17"/>
        <v>4371.0116160000007</v>
      </c>
      <c r="G38" s="78">
        <f t="shared" si="17"/>
        <v>4824.65445</v>
      </c>
      <c r="H38" s="86">
        <f t="shared" si="17"/>
        <v>4581.5419920000004</v>
      </c>
      <c r="I38" s="78">
        <f t="shared" si="17"/>
        <v>4446.2010360000004</v>
      </c>
      <c r="J38" s="86">
        <f t="shared" si="17"/>
        <v>4606.6051320000006</v>
      </c>
      <c r="K38" s="89">
        <f t="shared" si="17"/>
        <v>6764.5414860000001</v>
      </c>
      <c r="L38" s="78">
        <f t="shared" si="17"/>
        <v>4433.6694660000003</v>
      </c>
      <c r="M38" s="86">
        <f t="shared" si="17"/>
        <v>4333.4169060000004</v>
      </c>
      <c r="N38" s="78">
        <f t="shared" si="17"/>
        <v>6117.9124740000007</v>
      </c>
      <c r="O38" s="86">
        <f t="shared" si="17"/>
        <v>6117.9124740000007</v>
      </c>
      <c r="P38" s="78">
        <f t="shared" si="17"/>
        <v>5268.2720280000003</v>
      </c>
      <c r="Q38" s="87">
        <f t="shared" si="17"/>
        <v>5155.4878980000003</v>
      </c>
      <c r="R38" s="87">
        <f t="shared" si="17"/>
        <v>5155.4878980000003</v>
      </c>
      <c r="S38" s="86">
        <f t="shared" si="17"/>
        <v>5313.3856800000003</v>
      </c>
      <c r="T38" s="78">
        <f t="shared" si="17"/>
        <v>5428.6761240000005</v>
      </c>
      <c r="U38" s="87">
        <f t="shared" si="17"/>
        <v>5313.3856800000003</v>
      </c>
      <c r="V38" s="86">
        <f t="shared" si="17"/>
        <v>5313.3856800000003</v>
      </c>
      <c r="W38" s="78">
        <f t="shared" si="17"/>
        <v>4857.2365319999999</v>
      </c>
      <c r="X38" s="88">
        <f t="shared" si="17"/>
        <v>4972.5269760000001</v>
      </c>
      <c r="Y38" s="87">
        <f t="shared" si="17"/>
        <v>4857.2365319999999</v>
      </c>
      <c r="Z38" s="86">
        <f t="shared" si="17"/>
        <v>4857.2365319999999</v>
      </c>
    </row>
    <row r="40" spans="1:26" ht="67.5">
      <c r="A40" s="11" t="s">
        <v>447</v>
      </c>
      <c r="B40" s="11" t="s">
        <v>448</v>
      </c>
      <c r="C40" s="11" t="s">
        <v>449</v>
      </c>
      <c r="D40" s="11" t="s">
        <v>225</v>
      </c>
      <c r="E40" s="11" t="s">
        <v>221</v>
      </c>
      <c r="F40" s="11" t="s">
        <v>223</v>
      </c>
      <c r="G40" s="11" t="s">
        <v>450</v>
      </c>
      <c r="H40" s="11" t="s">
        <v>451</v>
      </c>
      <c r="I40" s="11" t="s">
        <v>222</v>
      </c>
      <c r="J40" s="11" t="s">
        <v>224</v>
      </c>
      <c r="K40" s="12" t="s">
        <v>452</v>
      </c>
      <c r="L40" s="11" t="s">
        <v>453</v>
      </c>
      <c r="M40" s="11" t="s">
        <v>226</v>
      </c>
      <c r="N40" s="11" t="s">
        <v>454</v>
      </c>
      <c r="O40" s="11" t="s">
        <v>227</v>
      </c>
      <c r="P40" s="11" t="s">
        <v>228</v>
      </c>
      <c r="Q40" s="11" t="s">
        <v>231</v>
      </c>
      <c r="R40" s="11" t="s">
        <v>234</v>
      </c>
      <c r="S40" s="11" t="s">
        <v>237</v>
      </c>
      <c r="T40" s="11" t="s">
        <v>229</v>
      </c>
      <c r="U40" s="11" t="s">
        <v>232</v>
      </c>
      <c r="V40" s="11" t="s">
        <v>235</v>
      </c>
      <c r="W40" s="11" t="s">
        <v>236</v>
      </c>
      <c r="X40" s="11" t="s">
        <v>455</v>
      </c>
      <c r="Y40" s="11" t="s">
        <v>233</v>
      </c>
      <c r="Z40" s="11" t="s">
        <v>230</v>
      </c>
    </row>
    <row r="41" spans="1:26">
      <c r="A41" s="14" t="s">
        <v>214</v>
      </c>
      <c r="B41" s="14" t="s">
        <v>71</v>
      </c>
      <c r="C41" s="15">
        <v>182</v>
      </c>
      <c r="D41" s="23">
        <v>214</v>
      </c>
      <c r="E41" s="15">
        <v>251</v>
      </c>
      <c r="F41" s="15">
        <v>250</v>
      </c>
      <c r="G41" s="15">
        <v>278</v>
      </c>
      <c r="H41" s="15">
        <v>275</v>
      </c>
      <c r="I41" s="15">
        <v>292</v>
      </c>
      <c r="J41" s="15">
        <v>290</v>
      </c>
      <c r="K41" s="15">
        <v>254</v>
      </c>
      <c r="L41" s="15">
        <v>259</v>
      </c>
      <c r="M41" s="15">
        <v>223</v>
      </c>
      <c r="N41" s="15">
        <v>296</v>
      </c>
      <c r="O41" s="15">
        <v>296</v>
      </c>
      <c r="P41" s="15">
        <v>432</v>
      </c>
      <c r="Q41" s="15">
        <v>414</v>
      </c>
      <c r="R41" s="15">
        <v>414</v>
      </c>
      <c r="S41" s="15">
        <v>369</v>
      </c>
      <c r="T41" s="15">
        <v>514</v>
      </c>
      <c r="U41" s="15">
        <v>487</v>
      </c>
      <c r="V41" s="15">
        <v>478</v>
      </c>
      <c r="W41" s="15">
        <v>296</v>
      </c>
      <c r="X41" s="15">
        <v>332</v>
      </c>
      <c r="Y41" s="15">
        <v>296</v>
      </c>
      <c r="Z41" s="15">
        <v>296</v>
      </c>
    </row>
    <row r="42" spans="1:26">
      <c r="A42" s="14" t="s">
        <v>118</v>
      </c>
      <c r="B42" s="14" t="s">
        <v>81</v>
      </c>
      <c r="C42" s="15">
        <v>209</v>
      </c>
      <c r="D42" s="15">
        <v>241</v>
      </c>
      <c r="E42" s="15">
        <v>269</v>
      </c>
      <c r="F42" s="15">
        <v>265</v>
      </c>
      <c r="G42" s="15">
        <v>296</v>
      </c>
      <c r="H42" s="15">
        <v>285</v>
      </c>
      <c r="I42" s="15">
        <v>310</v>
      </c>
      <c r="J42" s="15">
        <v>305</v>
      </c>
      <c r="K42" s="15">
        <v>281</v>
      </c>
      <c r="L42" s="15">
        <v>287</v>
      </c>
      <c r="M42" s="15">
        <v>250</v>
      </c>
      <c r="N42" s="15">
        <v>323</v>
      </c>
      <c r="O42" s="15">
        <v>323</v>
      </c>
      <c r="P42" s="15">
        <v>460</v>
      </c>
      <c r="Q42" s="15">
        <v>441</v>
      </c>
      <c r="R42" s="15">
        <v>441</v>
      </c>
      <c r="S42" s="15">
        <v>396</v>
      </c>
      <c r="T42" s="15">
        <v>541</v>
      </c>
      <c r="U42" s="15">
        <v>514</v>
      </c>
      <c r="V42" s="15">
        <v>505</v>
      </c>
      <c r="W42" s="15">
        <v>323</v>
      </c>
      <c r="X42" s="15">
        <v>359</v>
      </c>
      <c r="Y42" s="15">
        <v>323</v>
      </c>
      <c r="Z42" s="15">
        <v>323</v>
      </c>
    </row>
    <row r="43" spans="1:26">
      <c r="A43" s="14" t="s">
        <v>117</v>
      </c>
      <c r="B43" s="14" t="s">
        <v>456</v>
      </c>
      <c r="C43" s="15">
        <v>241</v>
      </c>
      <c r="D43" s="15">
        <v>273</v>
      </c>
      <c r="E43" s="15">
        <v>288</v>
      </c>
      <c r="F43" s="15">
        <v>280</v>
      </c>
      <c r="G43" s="15">
        <v>314</v>
      </c>
      <c r="H43" s="15">
        <v>312</v>
      </c>
      <c r="I43" s="15">
        <v>329</v>
      </c>
      <c r="J43" s="15">
        <v>321</v>
      </c>
      <c r="K43" s="15">
        <v>353</v>
      </c>
      <c r="L43" s="15">
        <v>319</v>
      </c>
      <c r="M43" s="15">
        <v>282</v>
      </c>
      <c r="N43" s="15">
        <v>355</v>
      </c>
      <c r="O43" s="15">
        <v>355</v>
      </c>
      <c r="P43" s="15">
        <v>491</v>
      </c>
      <c r="Q43" s="15">
        <v>473</v>
      </c>
      <c r="R43" s="15">
        <v>473</v>
      </c>
      <c r="S43" s="15">
        <v>428</v>
      </c>
      <c r="T43" s="15">
        <v>573</v>
      </c>
      <c r="U43" s="15">
        <v>546</v>
      </c>
      <c r="V43" s="15">
        <v>537</v>
      </c>
      <c r="W43" s="15">
        <v>355</v>
      </c>
      <c r="X43" s="15">
        <v>391</v>
      </c>
      <c r="Y43" s="15">
        <v>355</v>
      </c>
      <c r="Z43" s="15">
        <v>355</v>
      </c>
    </row>
    <row r="44" spans="1:26">
      <c r="A44" s="14" t="s">
        <v>81</v>
      </c>
      <c r="B44" s="14" t="s">
        <v>119</v>
      </c>
      <c r="C44" s="15">
        <v>278</v>
      </c>
      <c r="D44" s="15">
        <v>309</v>
      </c>
      <c r="E44" s="15">
        <v>306</v>
      </c>
      <c r="F44" s="15">
        <v>312</v>
      </c>
      <c r="G44" s="15">
        <v>332</v>
      </c>
      <c r="H44" s="15">
        <v>343</v>
      </c>
      <c r="I44" s="15">
        <v>347</v>
      </c>
      <c r="J44" s="15">
        <v>353</v>
      </c>
      <c r="K44" s="15">
        <v>385</v>
      </c>
      <c r="L44" s="15">
        <v>355</v>
      </c>
      <c r="M44" s="15">
        <v>319</v>
      </c>
      <c r="N44" s="15">
        <v>391</v>
      </c>
      <c r="O44" s="15">
        <v>391</v>
      </c>
      <c r="P44" s="15">
        <v>528</v>
      </c>
      <c r="Q44" s="15">
        <v>510</v>
      </c>
      <c r="R44" s="15">
        <v>510</v>
      </c>
      <c r="S44" s="15">
        <v>464</v>
      </c>
      <c r="T44" s="15">
        <v>610</v>
      </c>
      <c r="U44" s="15">
        <v>582</v>
      </c>
      <c r="V44" s="15">
        <v>573</v>
      </c>
      <c r="W44" s="15">
        <v>391</v>
      </c>
      <c r="X44" s="15">
        <v>428</v>
      </c>
      <c r="Y44" s="15">
        <v>391</v>
      </c>
      <c r="Z44" s="15">
        <v>391</v>
      </c>
    </row>
    <row r="45" spans="1:26">
      <c r="A45" s="14" t="s">
        <v>70</v>
      </c>
      <c r="B45" s="14" t="s">
        <v>76</v>
      </c>
      <c r="C45" s="15">
        <v>305</v>
      </c>
      <c r="D45" s="15">
        <v>346</v>
      </c>
      <c r="E45" s="15">
        <v>324</v>
      </c>
      <c r="F45" s="15">
        <v>380</v>
      </c>
      <c r="G45" s="15">
        <v>350</v>
      </c>
      <c r="H45" s="15">
        <v>399</v>
      </c>
      <c r="I45" s="15">
        <v>365</v>
      </c>
      <c r="J45" s="15">
        <v>409</v>
      </c>
      <c r="K45" s="15">
        <v>441</v>
      </c>
      <c r="L45" s="15">
        <v>391</v>
      </c>
      <c r="M45" s="15">
        <v>355</v>
      </c>
      <c r="N45" s="15">
        <v>428</v>
      </c>
      <c r="O45" s="15">
        <v>428</v>
      </c>
      <c r="P45" s="15">
        <v>564</v>
      </c>
      <c r="Q45" s="15">
        <v>510</v>
      </c>
      <c r="R45" s="15">
        <v>510</v>
      </c>
      <c r="S45" s="15">
        <v>501</v>
      </c>
      <c r="T45" s="15">
        <v>646</v>
      </c>
      <c r="U45" s="15">
        <v>619</v>
      </c>
      <c r="V45" s="15">
        <v>610</v>
      </c>
      <c r="W45" s="15">
        <v>428</v>
      </c>
      <c r="X45" s="15">
        <v>464</v>
      </c>
      <c r="Y45" s="15">
        <v>428</v>
      </c>
      <c r="Z45" s="15">
        <v>428</v>
      </c>
    </row>
    <row r="46" spans="1:26">
      <c r="A46" s="14" t="s">
        <v>75</v>
      </c>
      <c r="B46" s="14" t="s">
        <v>117</v>
      </c>
      <c r="C46" s="15">
        <v>341</v>
      </c>
      <c r="D46" s="15">
        <v>387</v>
      </c>
      <c r="E46" s="15">
        <v>351</v>
      </c>
      <c r="F46" s="15">
        <v>410</v>
      </c>
      <c r="G46" s="15">
        <v>378</v>
      </c>
      <c r="H46" s="15">
        <v>441</v>
      </c>
      <c r="I46" s="15">
        <v>392</v>
      </c>
      <c r="J46" s="15">
        <v>451</v>
      </c>
      <c r="K46" s="15">
        <v>483</v>
      </c>
      <c r="L46" s="15">
        <v>432</v>
      </c>
      <c r="M46" s="15">
        <v>396</v>
      </c>
      <c r="N46" s="15">
        <v>469</v>
      </c>
      <c r="O46" s="15">
        <v>469</v>
      </c>
      <c r="P46" s="15">
        <v>605</v>
      </c>
      <c r="Q46" s="15">
        <v>582</v>
      </c>
      <c r="R46" s="15">
        <v>582</v>
      </c>
      <c r="S46" s="15">
        <v>541</v>
      </c>
      <c r="T46" s="15">
        <v>687</v>
      </c>
      <c r="U46" s="15">
        <v>660</v>
      </c>
      <c r="V46" s="15">
        <v>651</v>
      </c>
      <c r="W46" s="15">
        <v>469</v>
      </c>
      <c r="X46" s="15">
        <v>505</v>
      </c>
      <c r="Y46" s="15">
        <v>469</v>
      </c>
      <c r="Z46" s="15">
        <v>469</v>
      </c>
    </row>
    <row r="47" spans="1:26">
      <c r="A47" s="14" t="s">
        <v>76</v>
      </c>
      <c r="B47" s="14" t="s">
        <v>80</v>
      </c>
      <c r="C47" s="15">
        <v>382</v>
      </c>
      <c r="D47" s="15">
        <v>437</v>
      </c>
      <c r="E47" s="15">
        <v>382</v>
      </c>
      <c r="F47" s="15">
        <v>473</v>
      </c>
      <c r="G47" s="15">
        <v>423</v>
      </c>
      <c r="H47" s="15">
        <v>504</v>
      </c>
      <c r="I47" s="15">
        <v>438</v>
      </c>
      <c r="J47" s="15">
        <v>514</v>
      </c>
      <c r="K47" s="15">
        <v>558</v>
      </c>
      <c r="L47" s="15">
        <v>482</v>
      </c>
      <c r="M47" s="15">
        <v>446</v>
      </c>
      <c r="N47" s="15">
        <v>519</v>
      </c>
      <c r="O47" s="15">
        <v>519</v>
      </c>
      <c r="P47" s="15">
        <v>655</v>
      </c>
      <c r="Q47" s="15">
        <v>637</v>
      </c>
      <c r="R47" s="15">
        <v>637</v>
      </c>
      <c r="S47" s="15">
        <v>592</v>
      </c>
      <c r="T47" s="15">
        <v>737</v>
      </c>
      <c r="U47" s="15">
        <v>710</v>
      </c>
      <c r="V47" s="15">
        <v>701</v>
      </c>
      <c r="W47" s="15">
        <v>519</v>
      </c>
      <c r="X47" s="15">
        <v>555</v>
      </c>
      <c r="Y47" s="15">
        <v>519</v>
      </c>
      <c r="Z47" s="15">
        <v>519</v>
      </c>
    </row>
    <row r="48" spans="1:26">
      <c r="A48" s="14" t="s">
        <v>72</v>
      </c>
      <c r="B48" s="14" t="s">
        <v>72</v>
      </c>
      <c r="C48" s="15">
        <v>491</v>
      </c>
      <c r="D48" s="15">
        <v>510</v>
      </c>
      <c r="E48" s="15">
        <v>505</v>
      </c>
      <c r="F48" s="15">
        <v>592</v>
      </c>
      <c r="G48" s="15">
        <v>560</v>
      </c>
      <c r="H48" s="15">
        <v>627</v>
      </c>
      <c r="I48" s="15">
        <v>587</v>
      </c>
      <c r="J48" s="15">
        <v>636</v>
      </c>
      <c r="K48" s="15">
        <v>690</v>
      </c>
      <c r="L48" s="15">
        <v>573</v>
      </c>
      <c r="M48" s="15">
        <v>592</v>
      </c>
      <c r="N48" s="15">
        <v>573</v>
      </c>
      <c r="O48" s="15">
        <v>573</v>
      </c>
      <c r="P48" s="15">
        <v>737</v>
      </c>
      <c r="Q48" s="15">
        <v>692</v>
      </c>
      <c r="R48" s="15">
        <v>692</v>
      </c>
      <c r="S48" s="15">
        <v>646</v>
      </c>
      <c r="T48" s="15">
        <v>801</v>
      </c>
      <c r="U48" s="15">
        <v>769</v>
      </c>
      <c r="V48" s="15">
        <v>755</v>
      </c>
      <c r="W48" s="15">
        <v>573</v>
      </c>
      <c r="X48" s="15">
        <v>619</v>
      </c>
      <c r="Y48" s="15">
        <v>573</v>
      </c>
      <c r="Z48" s="15">
        <v>573</v>
      </c>
    </row>
    <row r="49" spans="1:26">
      <c r="A49" s="14" t="s">
        <v>74</v>
      </c>
      <c r="B49" s="14" t="s">
        <v>74</v>
      </c>
      <c r="C49" s="15">
        <v>1171</v>
      </c>
      <c r="D49" s="15">
        <v>1229</v>
      </c>
      <c r="E49" s="15">
        <v>1176</v>
      </c>
      <c r="F49" s="15">
        <v>1200</v>
      </c>
      <c r="G49" s="15">
        <v>1306</v>
      </c>
      <c r="H49" s="15">
        <v>1300</v>
      </c>
      <c r="I49" s="15">
        <v>1217</v>
      </c>
      <c r="J49" s="15">
        <v>1300</v>
      </c>
      <c r="K49" s="15">
        <v>1400</v>
      </c>
      <c r="L49" s="15">
        <v>1212</v>
      </c>
      <c r="M49" s="15">
        <v>1274</v>
      </c>
      <c r="N49" s="15">
        <v>1237</v>
      </c>
      <c r="O49" s="15">
        <v>1237</v>
      </c>
      <c r="P49" s="15">
        <v>1365</v>
      </c>
      <c r="Q49" s="15">
        <v>1320</v>
      </c>
      <c r="R49" s="15">
        <v>1320</v>
      </c>
      <c r="S49" s="15">
        <v>1274</v>
      </c>
      <c r="T49" s="15">
        <v>1429</v>
      </c>
      <c r="U49" s="15">
        <v>1383</v>
      </c>
      <c r="V49" s="15">
        <v>1383</v>
      </c>
      <c r="W49" s="15">
        <v>1201</v>
      </c>
      <c r="X49" s="15">
        <v>1247</v>
      </c>
      <c r="Y49" s="15">
        <v>1201</v>
      </c>
      <c r="Z49" s="15">
        <v>1201</v>
      </c>
    </row>
    <row r="50" spans="1:26">
      <c r="A50" s="14" t="s">
        <v>177</v>
      </c>
      <c r="B50" s="14" t="s">
        <v>457</v>
      </c>
      <c r="C50" s="15">
        <v>1417</v>
      </c>
      <c r="D50" s="15">
        <v>1502</v>
      </c>
      <c r="E50" s="15">
        <v>1421</v>
      </c>
      <c r="F50" s="15">
        <v>1454</v>
      </c>
      <c r="G50" s="15">
        <v>1579</v>
      </c>
      <c r="H50" s="15">
        <v>1600</v>
      </c>
      <c r="I50" s="15">
        <v>1462</v>
      </c>
      <c r="J50" s="15">
        <v>1600</v>
      </c>
      <c r="K50" s="15">
        <v>2107</v>
      </c>
      <c r="L50" s="15">
        <v>1458</v>
      </c>
      <c r="M50" s="15">
        <v>1593</v>
      </c>
      <c r="N50" s="15">
        <v>1843</v>
      </c>
      <c r="O50" s="15">
        <v>1843</v>
      </c>
      <c r="P50" s="15">
        <v>1638</v>
      </c>
      <c r="Q50" s="15">
        <v>1593</v>
      </c>
      <c r="R50" s="15">
        <v>1593</v>
      </c>
      <c r="S50" s="15">
        <v>1656</v>
      </c>
      <c r="T50" s="15">
        <v>1702</v>
      </c>
      <c r="U50" s="15">
        <v>1656</v>
      </c>
      <c r="V50" s="15">
        <v>1656</v>
      </c>
      <c r="W50" s="15">
        <v>1474</v>
      </c>
      <c r="X50" s="15">
        <v>1520</v>
      </c>
      <c r="Y50" s="15">
        <v>1474</v>
      </c>
      <c r="Z50" s="15">
        <v>1474</v>
      </c>
    </row>
    <row r="51" spans="1:26">
      <c r="A51" s="14" t="s">
        <v>178</v>
      </c>
      <c r="B51" s="14" t="s">
        <v>176</v>
      </c>
      <c r="C51" s="15">
        <v>1728</v>
      </c>
      <c r="D51" s="15">
        <v>1729</v>
      </c>
      <c r="E51" s="15">
        <v>1733</v>
      </c>
      <c r="F51" s="15">
        <v>1744</v>
      </c>
      <c r="G51" s="15">
        <v>1925</v>
      </c>
      <c r="H51" s="15">
        <v>1828</v>
      </c>
      <c r="I51" s="15">
        <v>1774</v>
      </c>
      <c r="J51" s="15">
        <v>1838</v>
      </c>
      <c r="K51" s="15">
        <v>2699</v>
      </c>
      <c r="L51" s="15">
        <v>1769</v>
      </c>
      <c r="M51" s="15">
        <v>1729</v>
      </c>
      <c r="N51" s="15">
        <v>2441</v>
      </c>
      <c r="O51" s="15">
        <v>2441</v>
      </c>
      <c r="P51" s="15">
        <v>2102</v>
      </c>
      <c r="Q51" s="15">
        <v>2057</v>
      </c>
      <c r="R51" s="15">
        <v>2057</v>
      </c>
      <c r="S51" s="15">
        <v>2120</v>
      </c>
      <c r="T51" s="15">
        <v>2166</v>
      </c>
      <c r="U51" s="15">
        <v>2120</v>
      </c>
      <c r="V51" s="15">
        <v>2120</v>
      </c>
      <c r="W51" s="15">
        <v>1938</v>
      </c>
      <c r="X51" s="15">
        <v>1984</v>
      </c>
      <c r="Y51" s="15">
        <v>1938</v>
      </c>
      <c r="Z51" s="15">
        <v>1938</v>
      </c>
    </row>
    <row r="53" spans="1:26" ht="67.5">
      <c r="A53" s="11" t="s">
        <v>447</v>
      </c>
      <c r="B53" s="11" t="s">
        <v>448</v>
      </c>
      <c r="C53" s="11" t="s">
        <v>449</v>
      </c>
      <c r="D53" s="11" t="s">
        <v>225</v>
      </c>
      <c r="E53" s="11" t="s">
        <v>221</v>
      </c>
      <c r="F53" s="11" t="s">
        <v>223</v>
      </c>
      <c r="G53" s="11" t="s">
        <v>450</v>
      </c>
      <c r="H53" s="11" t="s">
        <v>451</v>
      </c>
      <c r="I53" s="11" t="s">
        <v>222</v>
      </c>
      <c r="J53" s="11" t="s">
        <v>224</v>
      </c>
      <c r="K53" s="12" t="s">
        <v>452</v>
      </c>
      <c r="L53" s="11" t="s">
        <v>453</v>
      </c>
      <c r="M53" s="11" t="s">
        <v>226</v>
      </c>
      <c r="N53" s="11" t="s">
        <v>454</v>
      </c>
      <c r="O53" s="11" t="s">
        <v>227</v>
      </c>
      <c r="P53" s="11" t="s">
        <v>228</v>
      </c>
      <c r="Q53" s="11" t="s">
        <v>231</v>
      </c>
      <c r="R53" s="11" t="s">
        <v>234</v>
      </c>
      <c r="S53" s="11" t="s">
        <v>237</v>
      </c>
      <c r="T53" s="11" t="s">
        <v>229</v>
      </c>
      <c r="U53" s="11" t="s">
        <v>232</v>
      </c>
      <c r="V53" s="11" t="s">
        <v>235</v>
      </c>
      <c r="W53" s="11" t="s">
        <v>236</v>
      </c>
      <c r="X53" s="11" t="s">
        <v>455</v>
      </c>
      <c r="Y53" s="11" t="s">
        <v>233</v>
      </c>
      <c r="Z53" s="11" t="s">
        <v>230</v>
      </c>
    </row>
    <row r="54" spans="1:26">
      <c r="A54" s="14" t="s">
        <v>214</v>
      </c>
      <c r="B54" s="14" t="s">
        <v>71</v>
      </c>
      <c r="C54" s="15"/>
      <c r="D54" s="23"/>
      <c r="E54" s="15"/>
      <c r="F54" s="15"/>
      <c r="G54" s="15"/>
      <c r="H54" s="15"/>
      <c r="I54" s="15"/>
      <c r="J54" s="15"/>
      <c r="K54" s="15"/>
      <c r="L54" s="15"/>
      <c r="M54" s="15"/>
      <c r="N54" s="15"/>
      <c r="O54" s="15"/>
      <c r="P54" s="15"/>
      <c r="Q54" s="15"/>
      <c r="R54" s="15"/>
      <c r="S54" s="15"/>
      <c r="T54" s="15"/>
      <c r="U54" s="15"/>
      <c r="V54" s="15"/>
      <c r="W54" s="15"/>
      <c r="X54" s="15"/>
      <c r="Y54" s="15"/>
      <c r="Z54" s="15"/>
    </row>
    <row r="55" spans="1:26">
      <c r="A55" s="14" t="s">
        <v>118</v>
      </c>
      <c r="B55" s="14" t="s">
        <v>81</v>
      </c>
      <c r="C55" s="15">
        <f t="shared" ref="C55:C62" si="18">C42-$C$41</f>
        <v>27</v>
      </c>
      <c r="D55" s="25">
        <f t="shared" ref="D55:D62" si="19">D42-$D$41</f>
        <v>27</v>
      </c>
      <c r="E55" s="15">
        <f t="shared" ref="E55:E62" si="20">E42-$E$41</f>
        <v>18</v>
      </c>
      <c r="F55" s="25">
        <f t="shared" ref="F55:F62" si="21">F42-$F$41</f>
        <v>15</v>
      </c>
      <c r="G55" s="15">
        <f t="shared" ref="G55:G62" si="22">G42-$G$41</f>
        <v>18</v>
      </c>
      <c r="H55" s="15">
        <f t="shared" ref="H55:H62" si="23">H42-$H$41</f>
        <v>10</v>
      </c>
      <c r="I55" s="15">
        <f t="shared" ref="I55:I62" si="24">I42-$I$41</f>
        <v>18</v>
      </c>
      <c r="J55" s="15">
        <f t="shared" ref="J55:J62" si="25">J42-$J$41</f>
        <v>15</v>
      </c>
      <c r="K55" s="15">
        <f t="shared" ref="K55:K62" si="26">K42-$K$41</f>
        <v>27</v>
      </c>
      <c r="L55" s="15">
        <f t="shared" ref="L55:L62" si="27">L42-$L$41</f>
        <v>28</v>
      </c>
      <c r="M55" s="25">
        <f t="shared" ref="M55:M62" si="28">M42-$M$41</f>
        <v>27</v>
      </c>
      <c r="N55" s="15">
        <f t="shared" ref="N55:N62" si="29">N42-$N$41</f>
        <v>27</v>
      </c>
      <c r="O55" s="15">
        <f t="shared" ref="O55:O62" si="30">O42-$O$41</f>
        <v>27</v>
      </c>
      <c r="P55" s="15">
        <f t="shared" ref="P55:P62" si="31">P42-$P$41</f>
        <v>28</v>
      </c>
      <c r="Q55" s="15">
        <f t="shared" ref="Q55:Q62" si="32">Q42-$Q$41</f>
        <v>27</v>
      </c>
      <c r="R55" s="15">
        <f t="shared" ref="R55:R62" si="33">R42-$R$41</f>
        <v>27</v>
      </c>
      <c r="S55" s="15">
        <f t="shared" ref="S55:S62" si="34">S42-$S$41</f>
        <v>27</v>
      </c>
      <c r="T55" s="15">
        <f t="shared" ref="T55:T62" si="35">T42-$T$41</f>
        <v>27</v>
      </c>
      <c r="U55" s="15">
        <f t="shared" ref="U55:U62" si="36">U42-$U$41</f>
        <v>27</v>
      </c>
      <c r="V55" s="15">
        <f t="shared" ref="V55:V62" si="37">V42-$V$41</f>
        <v>27</v>
      </c>
      <c r="W55" s="15">
        <f t="shared" ref="W55:W62" si="38">W42-$W$41</f>
        <v>27</v>
      </c>
      <c r="X55" s="15">
        <f t="shared" ref="X55:X62" si="39">X42-$X$41</f>
        <v>27</v>
      </c>
      <c r="Y55" s="15">
        <f t="shared" ref="Y55:Y62" si="40">Y42-$Y$41</f>
        <v>27</v>
      </c>
      <c r="Z55" s="15">
        <f t="shared" ref="Z55:Z62" si="41">Z42-$Z$41</f>
        <v>27</v>
      </c>
    </row>
    <row r="56" spans="1:26">
      <c r="A56" s="14" t="s">
        <v>117</v>
      </c>
      <c r="B56" s="14" t="s">
        <v>456</v>
      </c>
      <c r="C56" s="15">
        <f t="shared" si="18"/>
        <v>59</v>
      </c>
      <c r="D56" s="25">
        <f t="shared" si="19"/>
        <v>59</v>
      </c>
      <c r="E56" s="15">
        <f t="shared" si="20"/>
        <v>37</v>
      </c>
      <c r="F56" s="25">
        <f t="shared" si="21"/>
        <v>30</v>
      </c>
      <c r="G56" s="15">
        <f t="shared" si="22"/>
        <v>36</v>
      </c>
      <c r="H56" s="15">
        <f t="shared" si="23"/>
        <v>37</v>
      </c>
      <c r="I56" s="15">
        <f t="shared" si="24"/>
        <v>37</v>
      </c>
      <c r="J56" s="15">
        <f t="shared" si="25"/>
        <v>31</v>
      </c>
      <c r="K56" s="15">
        <f t="shared" si="26"/>
        <v>99</v>
      </c>
      <c r="L56" s="15">
        <f t="shared" si="27"/>
        <v>60</v>
      </c>
      <c r="M56" s="25">
        <f t="shared" si="28"/>
        <v>59</v>
      </c>
      <c r="N56" s="15">
        <f t="shared" si="29"/>
        <v>59</v>
      </c>
      <c r="O56" s="15">
        <f t="shared" si="30"/>
        <v>59</v>
      </c>
      <c r="P56" s="15">
        <f t="shared" si="31"/>
        <v>59</v>
      </c>
      <c r="Q56" s="15">
        <f t="shared" si="32"/>
        <v>59</v>
      </c>
      <c r="R56" s="15">
        <f t="shared" si="33"/>
        <v>59</v>
      </c>
      <c r="S56" s="15">
        <f t="shared" si="34"/>
        <v>59</v>
      </c>
      <c r="T56" s="15">
        <f t="shared" si="35"/>
        <v>59</v>
      </c>
      <c r="U56" s="15">
        <f t="shared" si="36"/>
        <v>59</v>
      </c>
      <c r="V56" s="15">
        <f t="shared" si="37"/>
        <v>59</v>
      </c>
      <c r="W56" s="15">
        <f t="shared" si="38"/>
        <v>59</v>
      </c>
      <c r="X56" s="15">
        <f t="shared" si="39"/>
        <v>59</v>
      </c>
      <c r="Y56" s="15">
        <f t="shared" si="40"/>
        <v>59</v>
      </c>
      <c r="Z56" s="15">
        <f t="shared" si="41"/>
        <v>59</v>
      </c>
    </row>
    <row r="57" spans="1:26">
      <c r="A57" s="14" t="s">
        <v>81</v>
      </c>
      <c r="B57" s="14" t="s">
        <v>119</v>
      </c>
      <c r="C57" s="15">
        <f t="shared" si="18"/>
        <v>96</v>
      </c>
      <c r="D57" s="25">
        <f t="shared" si="19"/>
        <v>95</v>
      </c>
      <c r="E57" s="15">
        <f t="shared" si="20"/>
        <v>55</v>
      </c>
      <c r="F57" s="25">
        <f t="shared" si="21"/>
        <v>62</v>
      </c>
      <c r="G57" s="15">
        <f t="shared" si="22"/>
        <v>54</v>
      </c>
      <c r="H57" s="15">
        <f t="shared" si="23"/>
        <v>68</v>
      </c>
      <c r="I57" s="15">
        <f t="shared" si="24"/>
        <v>55</v>
      </c>
      <c r="J57" s="15">
        <f t="shared" si="25"/>
        <v>63</v>
      </c>
      <c r="K57" s="15">
        <f t="shared" si="26"/>
        <v>131</v>
      </c>
      <c r="L57" s="15">
        <f t="shared" si="27"/>
        <v>96</v>
      </c>
      <c r="M57" s="25">
        <f t="shared" si="28"/>
        <v>96</v>
      </c>
      <c r="N57" s="15">
        <f t="shared" si="29"/>
        <v>95</v>
      </c>
      <c r="O57" s="15">
        <f t="shared" si="30"/>
        <v>95</v>
      </c>
      <c r="P57" s="15">
        <f t="shared" si="31"/>
        <v>96</v>
      </c>
      <c r="Q57" s="15">
        <f t="shared" si="32"/>
        <v>96</v>
      </c>
      <c r="R57" s="15">
        <f t="shared" si="33"/>
        <v>96</v>
      </c>
      <c r="S57" s="15">
        <f t="shared" si="34"/>
        <v>95</v>
      </c>
      <c r="T57" s="15">
        <f t="shared" si="35"/>
        <v>96</v>
      </c>
      <c r="U57" s="15">
        <f t="shared" si="36"/>
        <v>95</v>
      </c>
      <c r="V57" s="15">
        <f t="shared" si="37"/>
        <v>95</v>
      </c>
      <c r="W57" s="15">
        <f t="shared" si="38"/>
        <v>95</v>
      </c>
      <c r="X57" s="15">
        <f t="shared" si="39"/>
        <v>96</v>
      </c>
      <c r="Y57" s="15">
        <f t="shared" si="40"/>
        <v>95</v>
      </c>
      <c r="Z57" s="15">
        <f t="shared" si="41"/>
        <v>95</v>
      </c>
    </row>
    <row r="58" spans="1:26">
      <c r="A58" s="14" t="s">
        <v>70</v>
      </c>
      <c r="B58" s="14" t="s">
        <v>76</v>
      </c>
      <c r="C58" s="15">
        <f t="shared" si="18"/>
        <v>123</v>
      </c>
      <c r="D58" s="25">
        <f t="shared" si="19"/>
        <v>132</v>
      </c>
      <c r="E58" s="15">
        <f t="shared" si="20"/>
        <v>73</v>
      </c>
      <c r="F58" s="25">
        <f t="shared" si="21"/>
        <v>130</v>
      </c>
      <c r="G58" s="15">
        <f t="shared" si="22"/>
        <v>72</v>
      </c>
      <c r="H58" s="15">
        <f t="shared" si="23"/>
        <v>124</v>
      </c>
      <c r="I58" s="15">
        <f t="shared" si="24"/>
        <v>73</v>
      </c>
      <c r="J58" s="15">
        <f t="shared" si="25"/>
        <v>119</v>
      </c>
      <c r="K58" s="15">
        <f t="shared" si="26"/>
        <v>187</v>
      </c>
      <c r="L58" s="15">
        <f t="shared" si="27"/>
        <v>132</v>
      </c>
      <c r="M58" s="25">
        <f t="shared" si="28"/>
        <v>132</v>
      </c>
      <c r="N58" s="15">
        <f t="shared" si="29"/>
        <v>132</v>
      </c>
      <c r="O58" s="15">
        <f t="shared" si="30"/>
        <v>132</v>
      </c>
      <c r="P58" s="15">
        <f t="shared" si="31"/>
        <v>132</v>
      </c>
      <c r="Q58" s="15">
        <f t="shared" si="32"/>
        <v>96</v>
      </c>
      <c r="R58" s="15">
        <f t="shared" si="33"/>
        <v>96</v>
      </c>
      <c r="S58" s="15">
        <f t="shared" si="34"/>
        <v>132</v>
      </c>
      <c r="T58" s="15">
        <f t="shared" si="35"/>
        <v>132</v>
      </c>
      <c r="U58" s="15">
        <f t="shared" si="36"/>
        <v>132</v>
      </c>
      <c r="V58" s="15">
        <f t="shared" si="37"/>
        <v>132</v>
      </c>
      <c r="W58" s="15">
        <f t="shared" si="38"/>
        <v>132</v>
      </c>
      <c r="X58" s="15">
        <f t="shared" si="39"/>
        <v>132</v>
      </c>
      <c r="Y58" s="15">
        <f t="shared" si="40"/>
        <v>132</v>
      </c>
      <c r="Z58" s="15">
        <f t="shared" si="41"/>
        <v>132</v>
      </c>
    </row>
    <row r="59" spans="1:26">
      <c r="A59" s="14" t="s">
        <v>75</v>
      </c>
      <c r="B59" s="14" t="s">
        <v>117</v>
      </c>
      <c r="C59" s="15">
        <f t="shared" si="18"/>
        <v>159</v>
      </c>
      <c r="D59" s="25">
        <f t="shared" si="19"/>
        <v>173</v>
      </c>
      <c r="E59" s="15">
        <f t="shared" si="20"/>
        <v>100</v>
      </c>
      <c r="F59" s="25">
        <f t="shared" si="21"/>
        <v>160</v>
      </c>
      <c r="G59" s="15">
        <f t="shared" si="22"/>
        <v>100</v>
      </c>
      <c r="H59" s="15">
        <f t="shared" si="23"/>
        <v>166</v>
      </c>
      <c r="I59" s="15">
        <f t="shared" si="24"/>
        <v>100</v>
      </c>
      <c r="J59" s="15">
        <f t="shared" si="25"/>
        <v>161</v>
      </c>
      <c r="K59" s="15">
        <f t="shared" si="26"/>
        <v>229</v>
      </c>
      <c r="L59" s="15">
        <f t="shared" si="27"/>
        <v>173</v>
      </c>
      <c r="M59" s="25">
        <f t="shared" si="28"/>
        <v>173</v>
      </c>
      <c r="N59" s="15">
        <f t="shared" si="29"/>
        <v>173</v>
      </c>
      <c r="O59" s="15">
        <f t="shared" si="30"/>
        <v>173</v>
      </c>
      <c r="P59" s="15">
        <f t="shared" si="31"/>
        <v>173</v>
      </c>
      <c r="Q59" s="15">
        <f t="shared" si="32"/>
        <v>168</v>
      </c>
      <c r="R59" s="15">
        <f t="shared" si="33"/>
        <v>168</v>
      </c>
      <c r="S59" s="15">
        <f t="shared" si="34"/>
        <v>172</v>
      </c>
      <c r="T59" s="15">
        <f t="shared" si="35"/>
        <v>173</v>
      </c>
      <c r="U59" s="15">
        <f t="shared" si="36"/>
        <v>173</v>
      </c>
      <c r="V59" s="15">
        <f t="shared" si="37"/>
        <v>173</v>
      </c>
      <c r="W59" s="15">
        <f t="shared" si="38"/>
        <v>173</v>
      </c>
      <c r="X59" s="15">
        <f t="shared" si="39"/>
        <v>173</v>
      </c>
      <c r="Y59" s="15">
        <f t="shared" si="40"/>
        <v>173</v>
      </c>
      <c r="Z59" s="15">
        <f t="shared" si="41"/>
        <v>173</v>
      </c>
    </row>
    <row r="60" spans="1:26">
      <c r="A60" s="14" t="s">
        <v>76</v>
      </c>
      <c r="B60" s="14" t="s">
        <v>80</v>
      </c>
      <c r="C60" s="15">
        <f t="shared" si="18"/>
        <v>200</v>
      </c>
      <c r="D60" s="25">
        <f t="shared" si="19"/>
        <v>223</v>
      </c>
      <c r="E60" s="15">
        <f t="shared" si="20"/>
        <v>131</v>
      </c>
      <c r="F60" s="25">
        <f t="shared" si="21"/>
        <v>223</v>
      </c>
      <c r="G60" s="15">
        <f t="shared" si="22"/>
        <v>145</v>
      </c>
      <c r="H60" s="15">
        <f t="shared" si="23"/>
        <v>229</v>
      </c>
      <c r="I60" s="15">
        <f t="shared" si="24"/>
        <v>146</v>
      </c>
      <c r="J60" s="15">
        <f t="shared" si="25"/>
        <v>224</v>
      </c>
      <c r="K60" s="15">
        <f t="shared" si="26"/>
        <v>304</v>
      </c>
      <c r="L60" s="15">
        <f t="shared" si="27"/>
        <v>223</v>
      </c>
      <c r="M60" s="25">
        <f t="shared" si="28"/>
        <v>223</v>
      </c>
      <c r="N60" s="15">
        <f t="shared" si="29"/>
        <v>223</v>
      </c>
      <c r="O60" s="15">
        <f t="shared" si="30"/>
        <v>223</v>
      </c>
      <c r="P60" s="15">
        <f t="shared" si="31"/>
        <v>223</v>
      </c>
      <c r="Q60" s="15">
        <f t="shared" si="32"/>
        <v>223</v>
      </c>
      <c r="R60" s="15">
        <f t="shared" si="33"/>
        <v>223</v>
      </c>
      <c r="S60" s="15">
        <f t="shared" si="34"/>
        <v>223</v>
      </c>
      <c r="T60" s="15">
        <f t="shared" si="35"/>
        <v>223</v>
      </c>
      <c r="U60" s="15">
        <f t="shared" si="36"/>
        <v>223</v>
      </c>
      <c r="V60" s="15">
        <f t="shared" si="37"/>
        <v>223</v>
      </c>
      <c r="W60" s="15">
        <f t="shared" si="38"/>
        <v>223</v>
      </c>
      <c r="X60" s="15">
        <f t="shared" si="39"/>
        <v>223</v>
      </c>
      <c r="Y60" s="15">
        <f t="shared" si="40"/>
        <v>223</v>
      </c>
      <c r="Z60" s="15">
        <f t="shared" si="41"/>
        <v>223</v>
      </c>
    </row>
    <row r="61" spans="1:26">
      <c r="A61" s="14" t="s">
        <v>72</v>
      </c>
      <c r="B61" s="14" t="s">
        <v>72</v>
      </c>
      <c r="C61" s="15">
        <f t="shared" si="18"/>
        <v>309</v>
      </c>
      <c r="D61" s="25">
        <f t="shared" si="19"/>
        <v>296</v>
      </c>
      <c r="E61" s="15">
        <f t="shared" si="20"/>
        <v>254</v>
      </c>
      <c r="F61" s="25">
        <f t="shared" si="21"/>
        <v>342</v>
      </c>
      <c r="G61" s="15">
        <f t="shared" si="22"/>
        <v>282</v>
      </c>
      <c r="H61" s="15">
        <f t="shared" si="23"/>
        <v>352</v>
      </c>
      <c r="I61" s="15">
        <f t="shared" si="24"/>
        <v>295</v>
      </c>
      <c r="J61" s="15">
        <f t="shared" si="25"/>
        <v>346</v>
      </c>
      <c r="K61" s="15">
        <f t="shared" si="26"/>
        <v>436</v>
      </c>
      <c r="L61" s="15">
        <f t="shared" si="27"/>
        <v>314</v>
      </c>
      <c r="M61" s="25">
        <f t="shared" si="28"/>
        <v>369</v>
      </c>
      <c r="N61" s="15">
        <f t="shared" si="29"/>
        <v>277</v>
      </c>
      <c r="O61" s="15">
        <f t="shared" si="30"/>
        <v>277</v>
      </c>
      <c r="P61" s="15">
        <f t="shared" si="31"/>
        <v>305</v>
      </c>
      <c r="Q61" s="15">
        <f t="shared" si="32"/>
        <v>278</v>
      </c>
      <c r="R61" s="15">
        <f t="shared" si="33"/>
        <v>278</v>
      </c>
      <c r="S61" s="15">
        <f t="shared" si="34"/>
        <v>277</v>
      </c>
      <c r="T61" s="15">
        <f t="shared" si="35"/>
        <v>287</v>
      </c>
      <c r="U61" s="15">
        <f t="shared" si="36"/>
        <v>282</v>
      </c>
      <c r="V61" s="15">
        <f t="shared" si="37"/>
        <v>277</v>
      </c>
      <c r="W61" s="15">
        <f t="shared" si="38"/>
        <v>277</v>
      </c>
      <c r="X61" s="15">
        <f t="shared" si="39"/>
        <v>287</v>
      </c>
      <c r="Y61" s="15">
        <f t="shared" si="40"/>
        <v>277</v>
      </c>
      <c r="Z61" s="15">
        <f t="shared" si="41"/>
        <v>277</v>
      </c>
    </row>
    <row r="62" spans="1:26">
      <c r="A62" s="14" t="s">
        <v>74</v>
      </c>
      <c r="B62" s="14" t="s">
        <v>74</v>
      </c>
      <c r="C62" s="15">
        <f t="shared" si="18"/>
        <v>989</v>
      </c>
      <c r="D62" s="25">
        <f t="shared" si="19"/>
        <v>1015</v>
      </c>
      <c r="E62" s="15">
        <f t="shared" si="20"/>
        <v>925</v>
      </c>
      <c r="F62" s="25">
        <f t="shared" si="21"/>
        <v>950</v>
      </c>
      <c r="G62" s="15">
        <f t="shared" si="22"/>
        <v>1028</v>
      </c>
      <c r="H62" s="15">
        <f t="shared" si="23"/>
        <v>1025</v>
      </c>
      <c r="I62" s="15">
        <f t="shared" si="24"/>
        <v>925</v>
      </c>
      <c r="J62" s="15">
        <f t="shared" si="25"/>
        <v>1010</v>
      </c>
      <c r="K62" s="15">
        <f t="shared" si="26"/>
        <v>1146</v>
      </c>
      <c r="L62" s="15">
        <f t="shared" si="27"/>
        <v>953</v>
      </c>
      <c r="M62" s="25">
        <f t="shared" si="28"/>
        <v>1051</v>
      </c>
      <c r="N62" s="15">
        <f t="shared" si="29"/>
        <v>941</v>
      </c>
      <c r="O62" s="15">
        <f t="shared" si="30"/>
        <v>941</v>
      </c>
      <c r="P62" s="15">
        <f t="shared" si="31"/>
        <v>933</v>
      </c>
      <c r="Q62" s="15">
        <f t="shared" si="32"/>
        <v>906</v>
      </c>
      <c r="R62" s="15">
        <f t="shared" si="33"/>
        <v>906</v>
      </c>
      <c r="S62" s="15">
        <f t="shared" si="34"/>
        <v>905</v>
      </c>
      <c r="T62" s="15">
        <f t="shared" si="35"/>
        <v>915</v>
      </c>
      <c r="U62" s="15">
        <f t="shared" si="36"/>
        <v>896</v>
      </c>
      <c r="V62" s="15">
        <f t="shared" si="37"/>
        <v>905</v>
      </c>
      <c r="W62" s="15">
        <f t="shared" si="38"/>
        <v>905</v>
      </c>
      <c r="X62" s="15">
        <f t="shared" si="39"/>
        <v>915</v>
      </c>
      <c r="Y62" s="15">
        <f t="shared" si="40"/>
        <v>905</v>
      </c>
      <c r="Z62" s="15">
        <f t="shared" si="41"/>
        <v>905</v>
      </c>
    </row>
    <row r="63" spans="1:26">
      <c r="A63" s="14" t="s">
        <v>177</v>
      </c>
      <c r="B63" s="14" t="s">
        <v>457</v>
      </c>
      <c r="C63" s="15"/>
      <c r="D63" s="25"/>
      <c r="E63" s="15"/>
      <c r="F63" s="25"/>
      <c r="G63" s="15"/>
      <c r="H63" s="15"/>
      <c r="I63" s="15"/>
      <c r="J63" s="15"/>
      <c r="K63" s="15"/>
      <c r="L63" s="15"/>
      <c r="M63" s="25"/>
      <c r="N63" s="15"/>
      <c r="O63" s="15"/>
      <c r="P63" s="15"/>
      <c r="Q63" s="15"/>
      <c r="R63" s="15"/>
      <c r="S63" s="15"/>
      <c r="T63" s="15"/>
      <c r="U63" s="15"/>
      <c r="V63" s="15"/>
      <c r="W63" s="15"/>
      <c r="X63" s="15"/>
      <c r="Y63" s="15"/>
      <c r="Z63" s="15"/>
    </row>
    <row r="64" spans="1:26">
      <c r="A64" s="14" t="s">
        <v>178</v>
      </c>
      <c r="B64" s="14" t="s">
        <v>176</v>
      </c>
      <c r="C64" s="15">
        <f>C51-C50</f>
        <v>311</v>
      </c>
      <c r="D64" s="25">
        <f t="shared" ref="D64:Z64" si="42">D51-D50</f>
        <v>227</v>
      </c>
      <c r="E64" s="15">
        <f t="shared" si="42"/>
        <v>312</v>
      </c>
      <c r="F64" s="25">
        <f t="shared" si="42"/>
        <v>290</v>
      </c>
      <c r="G64" s="15">
        <f t="shared" si="42"/>
        <v>346</v>
      </c>
      <c r="H64" s="15">
        <f t="shared" si="42"/>
        <v>228</v>
      </c>
      <c r="I64" s="15">
        <f t="shared" si="42"/>
        <v>312</v>
      </c>
      <c r="J64" s="15">
        <f t="shared" si="42"/>
        <v>238</v>
      </c>
      <c r="K64" s="15">
        <f t="shared" si="42"/>
        <v>592</v>
      </c>
      <c r="L64" s="15">
        <f t="shared" si="42"/>
        <v>311</v>
      </c>
      <c r="M64" s="25">
        <f t="shared" si="42"/>
        <v>136</v>
      </c>
      <c r="N64" s="15">
        <f t="shared" si="42"/>
        <v>598</v>
      </c>
      <c r="O64" s="15">
        <f t="shared" si="42"/>
        <v>598</v>
      </c>
      <c r="P64" s="15">
        <f t="shared" si="42"/>
        <v>464</v>
      </c>
      <c r="Q64" s="15">
        <f t="shared" si="42"/>
        <v>464</v>
      </c>
      <c r="R64" s="15">
        <f t="shared" si="42"/>
        <v>464</v>
      </c>
      <c r="S64" s="15">
        <f t="shared" si="42"/>
        <v>464</v>
      </c>
      <c r="T64" s="15">
        <f t="shared" si="42"/>
        <v>464</v>
      </c>
      <c r="U64" s="15">
        <f t="shared" si="42"/>
        <v>464</v>
      </c>
      <c r="V64" s="15">
        <f t="shared" si="42"/>
        <v>464</v>
      </c>
      <c r="W64" s="15">
        <f t="shared" si="42"/>
        <v>464</v>
      </c>
      <c r="X64" s="15">
        <f t="shared" si="42"/>
        <v>464</v>
      </c>
      <c r="Y64" s="15">
        <f t="shared" si="42"/>
        <v>464</v>
      </c>
      <c r="Z64" s="15">
        <f t="shared" si="42"/>
        <v>464</v>
      </c>
    </row>
    <row r="67" spans="1:26" ht="67.5">
      <c r="A67" s="11" t="s">
        <v>447</v>
      </c>
      <c r="B67" s="11" t="s">
        <v>448</v>
      </c>
      <c r="C67" s="26" t="s">
        <v>449</v>
      </c>
      <c r="D67" s="26" t="s">
        <v>225</v>
      </c>
      <c r="E67" s="28" t="s">
        <v>221</v>
      </c>
      <c r="F67" s="28" t="s">
        <v>223</v>
      </c>
      <c r="G67" s="28" t="s">
        <v>450</v>
      </c>
      <c r="H67" s="28" t="s">
        <v>451</v>
      </c>
      <c r="I67" s="11" t="s">
        <v>222</v>
      </c>
      <c r="J67" s="11" t="s">
        <v>224</v>
      </c>
      <c r="K67" s="12" t="s">
        <v>452</v>
      </c>
      <c r="L67" s="26" t="s">
        <v>453</v>
      </c>
      <c r="M67" s="26" t="s">
        <v>226</v>
      </c>
      <c r="N67" s="26" t="s">
        <v>454</v>
      </c>
      <c r="O67" s="26" t="s">
        <v>227</v>
      </c>
      <c r="P67" s="11" t="s">
        <v>228</v>
      </c>
      <c r="Q67" s="11" t="s">
        <v>231</v>
      </c>
      <c r="R67" s="11" t="s">
        <v>234</v>
      </c>
      <c r="S67" s="11" t="s">
        <v>237</v>
      </c>
      <c r="T67" s="11" t="s">
        <v>229</v>
      </c>
      <c r="U67" s="11" t="s">
        <v>232</v>
      </c>
      <c r="V67" s="11" t="s">
        <v>235</v>
      </c>
      <c r="W67" s="11" t="s">
        <v>236</v>
      </c>
      <c r="X67" s="11" t="s">
        <v>455</v>
      </c>
      <c r="Y67" s="11" t="s">
        <v>233</v>
      </c>
      <c r="Z67" s="11" t="s">
        <v>230</v>
      </c>
    </row>
    <row r="68" spans="1:26">
      <c r="A68" s="14" t="s">
        <v>214</v>
      </c>
      <c r="B68" s="14" t="s">
        <v>71</v>
      </c>
      <c r="C68" s="27">
        <v>0</v>
      </c>
      <c r="D68" s="27">
        <v>0</v>
      </c>
      <c r="E68" s="29">
        <v>0</v>
      </c>
      <c r="F68" s="29">
        <v>0</v>
      </c>
      <c r="G68" s="29">
        <v>0</v>
      </c>
      <c r="H68" s="29">
        <v>0</v>
      </c>
      <c r="I68" s="15">
        <v>0</v>
      </c>
      <c r="J68" s="15">
        <v>0</v>
      </c>
      <c r="K68" s="15">
        <v>0</v>
      </c>
      <c r="L68" s="27">
        <v>0</v>
      </c>
      <c r="M68" s="27">
        <v>0</v>
      </c>
      <c r="N68" s="27">
        <v>0</v>
      </c>
      <c r="O68" s="27">
        <v>0</v>
      </c>
      <c r="P68" s="15">
        <v>0</v>
      </c>
      <c r="Q68" s="15">
        <v>0</v>
      </c>
      <c r="R68" s="15">
        <v>0</v>
      </c>
      <c r="S68" s="15">
        <v>0</v>
      </c>
      <c r="T68" s="15">
        <v>0</v>
      </c>
      <c r="U68" s="15">
        <v>0</v>
      </c>
      <c r="V68" s="15">
        <v>0</v>
      </c>
      <c r="W68" s="15">
        <v>0</v>
      </c>
      <c r="X68" s="15">
        <v>0</v>
      </c>
      <c r="Y68" s="15">
        <v>0</v>
      </c>
      <c r="Z68" s="15">
        <v>0</v>
      </c>
    </row>
    <row r="69" spans="1:26">
      <c r="A69" s="14" t="s">
        <v>118</v>
      </c>
      <c r="B69" s="14" t="s">
        <v>81</v>
      </c>
      <c r="C69" s="27">
        <v>30</v>
      </c>
      <c r="D69" s="27">
        <v>30</v>
      </c>
      <c r="E69" s="29">
        <v>20</v>
      </c>
      <c r="F69" s="29">
        <v>15</v>
      </c>
      <c r="G69" s="29">
        <v>20</v>
      </c>
      <c r="H69" s="29">
        <v>10</v>
      </c>
      <c r="I69" s="15">
        <v>20</v>
      </c>
      <c r="J69" s="15">
        <v>15</v>
      </c>
      <c r="K69" s="15">
        <v>30</v>
      </c>
      <c r="L69" s="27">
        <v>30</v>
      </c>
      <c r="M69" s="27">
        <v>30</v>
      </c>
      <c r="N69" s="27">
        <v>30</v>
      </c>
      <c r="O69" s="27">
        <v>30</v>
      </c>
      <c r="P69" s="15">
        <v>30</v>
      </c>
      <c r="Q69" s="15">
        <v>30</v>
      </c>
      <c r="R69" s="15">
        <v>30</v>
      </c>
      <c r="S69" s="15">
        <v>30</v>
      </c>
      <c r="T69" s="15">
        <v>30</v>
      </c>
      <c r="U69" s="15">
        <v>30</v>
      </c>
      <c r="V69" s="15">
        <v>30</v>
      </c>
      <c r="W69" s="15">
        <v>30</v>
      </c>
      <c r="X69" s="15">
        <v>30</v>
      </c>
      <c r="Y69" s="15">
        <v>30</v>
      </c>
      <c r="Z69" s="15">
        <v>30</v>
      </c>
    </row>
    <row r="70" spans="1:26">
      <c r="A70" s="14" t="s">
        <v>117</v>
      </c>
      <c r="B70" s="14" t="s">
        <v>456</v>
      </c>
      <c r="C70" s="27">
        <v>60</v>
      </c>
      <c r="D70" s="27">
        <v>60</v>
      </c>
      <c r="E70" s="29">
        <v>40</v>
      </c>
      <c r="F70" s="29">
        <v>30</v>
      </c>
      <c r="G70" s="29">
        <v>40</v>
      </c>
      <c r="H70" s="29">
        <v>40</v>
      </c>
      <c r="I70" s="15">
        <v>40</v>
      </c>
      <c r="J70" s="15">
        <v>35</v>
      </c>
      <c r="K70" s="15">
        <v>100</v>
      </c>
      <c r="L70" s="27">
        <v>60</v>
      </c>
      <c r="M70" s="27">
        <v>60</v>
      </c>
      <c r="N70" s="27">
        <v>60</v>
      </c>
      <c r="O70" s="27">
        <v>60</v>
      </c>
      <c r="P70" s="15">
        <v>60</v>
      </c>
      <c r="Q70" s="15">
        <v>60</v>
      </c>
      <c r="R70" s="15">
        <v>60</v>
      </c>
      <c r="S70" s="15">
        <v>60</v>
      </c>
      <c r="T70" s="15">
        <v>60</v>
      </c>
      <c r="U70" s="15">
        <v>60</v>
      </c>
      <c r="V70" s="15">
        <v>60</v>
      </c>
      <c r="W70" s="15">
        <v>60</v>
      </c>
      <c r="X70" s="15">
        <v>60</v>
      </c>
      <c r="Y70" s="15">
        <v>60</v>
      </c>
      <c r="Z70" s="15">
        <v>60</v>
      </c>
    </row>
    <row r="71" spans="1:26">
      <c r="A71" s="14" t="s">
        <v>81</v>
      </c>
      <c r="B71" s="14" t="s">
        <v>119</v>
      </c>
      <c r="C71" s="27">
        <v>100</v>
      </c>
      <c r="D71" s="27">
        <v>95</v>
      </c>
      <c r="E71" s="29">
        <v>55</v>
      </c>
      <c r="F71" s="29">
        <v>65</v>
      </c>
      <c r="G71" s="29">
        <v>55</v>
      </c>
      <c r="H71" s="29">
        <v>70</v>
      </c>
      <c r="I71" s="15">
        <v>55</v>
      </c>
      <c r="J71" s="15">
        <v>65</v>
      </c>
      <c r="K71" s="15">
        <v>135</v>
      </c>
      <c r="L71" s="27">
        <v>100</v>
      </c>
      <c r="M71" s="27">
        <v>100</v>
      </c>
      <c r="N71" s="27">
        <v>95</v>
      </c>
      <c r="O71" s="27">
        <v>95</v>
      </c>
      <c r="P71" s="15">
        <v>100</v>
      </c>
      <c r="Q71" s="15">
        <v>100</v>
      </c>
      <c r="R71" s="15">
        <v>100</v>
      </c>
      <c r="S71" s="15">
        <v>95</v>
      </c>
      <c r="T71" s="15">
        <v>100</v>
      </c>
      <c r="U71" s="15">
        <v>95</v>
      </c>
      <c r="V71" s="15">
        <v>95</v>
      </c>
      <c r="W71" s="15">
        <v>95</v>
      </c>
      <c r="X71" s="15">
        <v>100</v>
      </c>
      <c r="Y71" s="15">
        <v>95</v>
      </c>
      <c r="Z71" s="15">
        <v>95</v>
      </c>
    </row>
    <row r="72" spans="1:26">
      <c r="A72" s="14" t="s">
        <v>70</v>
      </c>
      <c r="B72" s="14" t="s">
        <v>76</v>
      </c>
      <c r="C72" s="27">
        <v>125</v>
      </c>
      <c r="D72" s="27">
        <v>135</v>
      </c>
      <c r="E72" s="29">
        <v>75</v>
      </c>
      <c r="F72" s="29">
        <v>130</v>
      </c>
      <c r="G72" s="29">
        <v>75</v>
      </c>
      <c r="H72" s="29">
        <v>125</v>
      </c>
      <c r="I72" s="15">
        <v>75</v>
      </c>
      <c r="J72" s="15">
        <v>120</v>
      </c>
      <c r="K72" s="15">
        <v>190</v>
      </c>
      <c r="L72" s="27">
        <v>135</v>
      </c>
      <c r="M72" s="27">
        <v>135</v>
      </c>
      <c r="N72" s="27">
        <v>135</v>
      </c>
      <c r="O72" s="27">
        <v>135</v>
      </c>
      <c r="P72" s="15">
        <v>135</v>
      </c>
      <c r="Q72" s="15">
        <v>100</v>
      </c>
      <c r="R72" s="15">
        <v>100</v>
      </c>
      <c r="S72" s="15">
        <v>135</v>
      </c>
      <c r="T72" s="15">
        <v>135</v>
      </c>
      <c r="U72" s="15">
        <v>135</v>
      </c>
      <c r="V72" s="15">
        <v>135</v>
      </c>
      <c r="W72" s="15">
        <v>135</v>
      </c>
      <c r="X72" s="15">
        <v>135</v>
      </c>
      <c r="Y72" s="15">
        <v>135</v>
      </c>
      <c r="Z72" s="15">
        <v>135</v>
      </c>
    </row>
    <row r="73" spans="1:26">
      <c r="A73" s="14" t="s">
        <v>75</v>
      </c>
      <c r="B73" s="14" t="s">
        <v>117</v>
      </c>
      <c r="C73" s="27">
        <v>160</v>
      </c>
      <c r="D73" s="27">
        <v>175</v>
      </c>
      <c r="E73" s="29">
        <v>100</v>
      </c>
      <c r="F73" s="29">
        <v>160</v>
      </c>
      <c r="G73" s="29">
        <v>100</v>
      </c>
      <c r="H73" s="29">
        <v>170</v>
      </c>
      <c r="I73" s="15">
        <v>100</v>
      </c>
      <c r="J73" s="15">
        <v>165</v>
      </c>
      <c r="K73" s="15">
        <v>230</v>
      </c>
      <c r="L73" s="27">
        <v>175</v>
      </c>
      <c r="M73" s="27">
        <v>175</v>
      </c>
      <c r="N73" s="27">
        <v>175</v>
      </c>
      <c r="O73" s="27">
        <v>175</v>
      </c>
      <c r="P73" s="15">
        <v>175</v>
      </c>
      <c r="Q73" s="15">
        <v>170</v>
      </c>
      <c r="R73" s="15">
        <v>170</v>
      </c>
      <c r="S73" s="15">
        <v>175</v>
      </c>
      <c r="T73" s="15">
        <v>175</v>
      </c>
      <c r="U73" s="15">
        <v>175</v>
      </c>
      <c r="V73" s="15">
        <v>175</v>
      </c>
      <c r="W73" s="15">
        <v>175</v>
      </c>
      <c r="X73" s="15">
        <v>175</v>
      </c>
      <c r="Y73" s="15">
        <v>175</v>
      </c>
      <c r="Z73" s="15">
        <v>175</v>
      </c>
    </row>
    <row r="74" spans="1:26">
      <c r="A74" s="14" t="s">
        <v>76</v>
      </c>
      <c r="B74" s="14" t="s">
        <v>80</v>
      </c>
      <c r="C74" s="27">
        <v>200</v>
      </c>
      <c r="D74" s="27">
        <v>225</v>
      </c>
      <c r="E74" s="29">
        <v>135</v>
      </c>
      <c r="F74" s="29">
        <v>225</v>
      </c>
      <c r="G74" s="29">
        <v>145</v>
      </c>
      <c r="H74" s="29">
        <v>230</v>
      </c>
      <c r="I74" s="15">
        <v>150</v>
      </c>
      <c r="J74" s="15">
        <v>225</v>
      </c>
      <c r="K74" s="15">
        <v>305</v>
      </c>
      <c r="L74" s="27">
        <v>225</v>
      </c>
      <c r="M74" s="27">
        <v>225</v>
      </c>
      <c r="N74" s="27">
        <v>225</v>
      </c>
      <c r="O74" s="27">
        <v>225</v>
      </c>
      <c r="P74" s="15">
        <v>225</v>
      </c>
      <c r="Q74" s="15">
        <v>225</v>
      </c>
      <c r="R74" s="15">
        <v>225</v>
      </c>
      <c r="S74" s="15">
        <v>225</v>
      </c>
      <c r="T74" s="15">
        <v>225</v>
      </c>
      <c r="U74" s="15">
        <v>225</v>
      </c>
      <c r="V74" s="15">
        <v>225</v>
      </c>
      <c r="W74" s="15">
        <v>225</v>
      </c>
      <c r="X74" s="15">
        <v>225</v>
      </c>
      <c r="Y74" s="15">
        <v>225</v>
      </c>
      <c r="Z74" s="15">
        <v>225</v>
      </c>
    </row>
    <row r="75" spans="1:26">
      <c r="A75" s="14" t="s">
        <v>72</v>
      </c>
      <c r="B75" s="14" t="s">
        <v>72</v>
      </c>
      <c r="C75" s="27">
        <v>310</v>
      </c>
      <c r="D75" s="27">
        <v>300</v>
      </c>
      <c r="E75" s="29">
        <v>255</v>
      </c>
      <c r="F75" s="29">
        <v>345</v>
      </c>
      <c r="G75" s="29">
        <v>285</v>
      </c>
      <c r="H75" s="29">
        <v>355</v>
      </c>
      <c r="I75" s="15">
        <v>295</v>
      </c>
      <c r="J75" s="15">
        <v>350</v>
      </c>
      <c r="K75" s="15">
        <v>440</v>
      </c>
      <c r="L75" s="27">
        <v>315</v>
      </c>
      <c r="M75" s="27">
        <v>370</v>
      </c>
      <c r="N75" s="27">
        <v>280</v>
      </c>
      <c r="O75" s="27">
        <v>280</v>
      </c>
      <c r="P75" s="15">
        <v>305</v>
      </c>
      <c r="Q75" s="15">
        <v>280</v>
      </c>
      <c r="R75" s="15">
        <v>280</v>
      </c>
      <c r="S75" s="15">
        <v>280</v>
      </c>
      <c r="T75" s="15">
        <v>290</v>
      </c>
      <c r="U75" s="15">
        <v>285</v>
      </c>
      <c r="V75" s="15">
        <v>280</v>
      </c>
      <c r="W75" s="15">
        <v>280</v>
      </c>
      <c r="X75" s="15">
        <v>290</v>
      </c>
      <c r="Y75" s="15">
        <v>280</v>
      </c>
      <c r="Z75" s="15">
        <v>280</v>
      </c>
    </row>
    <row r="76" spans="1:26">
      <c r="A76" s="14" t="s">
        <v>74</v>
      </c>
      <c r="B76" s="14" t="s">
        <v>74</v>
      </c>
      <c r="C76" s="27">
        <v>990</v>
      </c>
      <c r="D76" s="27">
        <v>1015</v>
      </c>
      <c r="E76" s="29">
        <v>925</v>
      </c>
      <c r="F76" s="29">
        <v>950</v>
      </c>
      <c r="G76" s="29">
        <v>1030</v>
      </c>
      <c r="H76" s="29">
        <v>1025</v>
      </c>
      <c r="I76" s="15">
        <v>925</v>
      </c>
      <c r="J76" s="15">
        <v>1010</v>
      </c>
      <c r="K76" s="15">
        <v>1150</v>
      </c>
      <c r="L76" s="27">
        <v>955</v>
      </c>
      <c r="M76" s="27">
        <v>1055</v>
      </c>
      <c r="N76" s="27">
        <v>945</v>
      </c>
      <c r="O76" s="27">
        <v>945</v>
      </c>
      <c r="P76" s="15">
        <v>935</v>
      </c>
      <c r="Q76" s="15">
        <v>910</v>
      </c>
      <c r="R76" s="15">
        <v>910</v>
      </c>
      <c r="S76" s="15">
        <v>905</v>
      </c>
      <c r="T76" s="15">
        <v>915</v>
      </c>
      <c r="U76" s="15">
        <v>900</v>
      </c>
      <c r="V76" s="15">
        <v>905</v>
      </c>
      <c r="W76" s="15">
        <v>905</v>
      </c>
      <c r="X76" s="15">
        <v>915</v>
      </c>
      <c r="Y76" s="15">
        <v>905</v>
      </c>
      <c r="Z76" s="15">
        <v>905</v>
      </c>
    </row>
    <row r="77" spans="1:26">
      <c r="A77" s="14" t="s">
        <v>177</v>
      </c>
      <c r="B77" s="14" t="s">
        <v>457</v>
      </c>
      <c r="C77" s="27">
        <v>0</v>
      </c>
      <c r="D77" s="27">
        <v>0</v>
      </c>
      <c r="E77" s="29">
        <v>0</v>
      </c>
      <c r="F77" s="29">
        <v>0</v>
      </c>
      <c r="G77" s="29">
        <v>0</v>
      </c>
      <c r="H77" s="29">
        <v>0</v>
      </c>
      <c r="I77" s="15">
        <v>0</v>
      </c>
      <c r="J77" s="15">
        <v>0</v>
      </c>
      <c r="K77" s="15">
        <v>0</v>
      </c>
      <c r="L77" s="27">
        <v>0</v>
      </c>
      <c r="M77" s="27">
        <v>0</v>
      </c>
      <c r="N77" s="27">
        <v>0</v>
      </c>
      <c r="O77" s="27">
        <v>0</v>
      </c>
      <c r="P77" s="15">
        <v>0</v>
      </c>
      <c r="Q77" s="15">
        <v>0</v>
      </c>
      <c r="R77" s="15">
        <v>0</v>
      </c>
      <c r="S77" s="15">
        <v>0</v>
      </c>
      <c r="T77" s="15">
        <v>0</v>
      </c>
      <c r="U77" s="15">
        <v>0</v>
      </c>
      <c r="V77" s="15">
        <v>0</v>
      </c>
      <c r="W77" s="15">
        <v>0</v>
      </c>
      <c r="X77" s="15">
        <v>0</v>
      </c>
      <c r="Y77" s="15">
        <v>0</v>
      </c>
      <c r="Z77" s="15">
        <v>0</v>
      </c>
    </row>
    <row r="78" spans="1:26">
      <c r="A78" s="14" t="s">
        <v>178</v>
      </c>
      <c r="B78" s="14" t="s">
        <v>176</v>
      </c>
      <c r="C78" s="27">
        <v>315</v>
      </c>
      <c r="D78" s="27">
        <v>230</v>
      </c>
      <c r="E78" s="29">
        <v>315</v>
      </c>
      <c r="F78" s="29">
        <v>290</v>
      </c>
      <c r="G78" s="29">
        <v>350</v>
      </c>
      <c r="H78" s="29">
        <v>230</v>
      </c>
      <c r="I78" s="15">
        <v>315</v>
      </c>
      <c r="J78" s="15">
        <v>240</v>
      </c>
      <c r="K78" s="15">
        <v>595</v>
      </c>
      <c r="L78" s="27">
        <v>315</v>
      </c>
      <c r="M78" s="27">
        <v>140</v>
      </c>
      <c r="N78" s="27">
        <v>600</v>
      </c>
      <c r="O78" s="27">
        <v>600</v>
      </c>
      <c r="P78" s="15">
        <v>465</v>
      </c>
      <c r="Q78" s="15">
        <v>465</v>
      </c>
      <c r="R78" s="15">
        <v>465</v>
      </c>
      <c r="S78" s="15">
        <v>465</v>
      </c>
      <c r="T78" s="15">
        <v>465</v>
      </c>
      <c r="U78" s="15">
        <v>465</v>
      </c>
      <c r="V78" s="15">
        <v>465</v>
      </c>
      <c r="W78" s="15">
        <v>465</v>
      </c>
      <c r="X78" s="15">
        <v>465</v>
      </c>
      <c r="Y78" s="15">
        <v>465</v>
      </c>
      <c r="Z78" s="15">
        <v>465</v>
      </c>
    </row>
    <row r="80" spans="1:26">
      <c r="C80" t="s">
        <v>459</v>
      </c>
    </row>
    <row r="82" spans="2:10" ht="45">
      <c r="C82" s="26" t="s">
        <v>449</v>
      </c>
      <c r="D82" s="26" t="s">
        <v>225</v>
      </c>
      <c r="E82" s="26" t="s">
        <v>453</v>
      </c>
      <c r="F82" s="26" t="s">
        <v>226</v>
      </c>
      <c r="G82" s="26" t="s">
        <v>454</v>
      </c>
      <c r="H82" s="26" t="s">
        <v>227</v>
      </c>
    </row>
    <row r="83" spans="2:10">
      <c r="B83" t="s">
        <v>71</v>
      </c>
      <c r="C83" s="27">
        <v>0</v>
      </c>
      <c r="D83" s="27">
        <v>0</v>
      </c>
      <c r="E83" s="27">
        <v>0</v>
      </c>
      <c r="F83" s="27">
        <v>0</v>
      </c>
      <c r="G83" s="27">
        <v>0</v>
      </c>
      <c r="H83" s="27">
        <v>0</v>
      </c>
    </row>
    <row r="84" spans="2:10">
      <c r="B84" t="s">
        <v>81</v>
      </c>
      <c r="C84" s="27">
        <v>30</v>
      </c>
      <c r="D84" s="27">
        <v>30</v>
      </c>
      <c r="E84" s="27">
        <v>30</v>
      </c>
      <c r="F84" s="27">
        <v>30</v>
      </c>
      <c r="G84" s="27">
        <v>30</v>
      </c>
      <c r="H84" s="27">
        <v>30</v>
      </c>
      <c r="I84">
        <f t="shared" ref="I84:I93" si="43">MAX(C84:H84)</f>
        <v>30</v>
      </c>
      <c r="J84" s="72">
        <f>I84*1.27</f>
        <v>38.1</v>
      </c>
    </row>
    <row r="85" spans="2:10">
      <c r="B85" t="s">
        <v>456</v>
      </c>
      <c r="C85" s="27">
        <v>60</v>
      </c>
      <c r="D85" s="27">
        <v>60</v>
      </c>
      <c r="E85" s="27">
        <v>60</v>
      </c>
      <c r="F85" s="27">
        <v>60</v>
      </c>
      <c r="G85" s="27">
        <v>60</v>
      </c>
      <c r="H85" s="27">
        <v>60</v>
      </c>
      <c r="I85">
        <f t="shared" si="43"/>
        <v>60</v>
      </c>
      <c r="J85" s="72">
        <f t="shared" ref="J85:J93" si="44">I85*1.27</f>
        <v>76.2</v>
      </c>
    </row>
    <row r="86" spans="2:10">
      <c r="B86" t="s">
        <v>119</v>
      </c>
      <c r="C86" s="27">
        <v>100</v>
      </c>
      <c r="D86" s="27">
        <v>95</v>
      </c>
      <c r="E86" s="27">
        <v>100</v>
      </c>
      <c r="F86" s="27">
        <v>100</v>
      </c>
      <c r="G86" s="27">
        <v>95</v>
      </c>
      <c r="H86" s="27">
        <v>95</v>
      </c>
      <c r="I86">
        <f t="shared" si="43"/>
        <v>100</v>
      </c>
      <c r="J86" s="72">
        <f t="shared" si="44"/>
        <v>127</v>
      </c>
    </row>
    <row r="87" spans="2:10">
      <c r="B87" t="s">
        <v>76</v>
      </c>
      <c r="C87" s="27">
        <v>125</v>
      </c>
      <c r="D87" s="27">
        <v>135</v>
      </c>
      <c r="E87" s="27">
        <v>135</v>
      </c>
      <c r="F87" s="27">
        <v>135</v>
      </c>
      <c r="G87" s="27">
        <v>135</v>
      </c>
      <c r="H87" s="27">
        <v>135</v>
      </c>
      <c r="I87">
        <f t="shared" si="43"/>
        <v>135</v>
      </c>
      <c r="J87" s="72">
        <f t="shared" si="44"/>
        <v>171.45</v>
      </c>
    </row>
    <row r="88" spans="2:10">
      <c r="B88" t="s">
        <v>117</v>
      </c>
      <c r="C88" s="27">
        <v>160</v>
      </c>
      <c r="D88" s="27">
        <v>175</v>
      </c>
      <c r="E88" s="27">
        <v>175</v>
      </c>
      <c r="F88" s="27">
        <v>175</v>
      </c>
      <c r="G88" s="27">
        <v>175</v>
      </c>
      <c r="H88" s="27">
        <v>175</v>
      </c>
      <c r="I88">
        <f t="shared" si="43"/>
        <v>175</v>
      </c>
      <c r="J88" s="72">
        <f t="shared" si="44"/>
        <v>222.25</v>
      </c>
    </row>
    <row r="89" spans="2:10">
      <c r="B89" t="s">
        <v>80</v>
      </c>
      <c r="C89" s="27">
        <v>200</v>
      </c>
      <c r="D89" s="27">
        <v>225</v>
      </c>
      <c r="E89" s="27">
        <v>225</v>
      </c>
      <c r="F89" s="27">
        <v>225</v>
      </c>
      <c r="G89" s="27">
        <v>225</v>
      </c>
      <c r="H89" s="27">
        <v>225</v>
      </c>
      <c r="I89">
        <f t="shared" si="43"/>
        <v>225</v>
      </c>
      <c r="J89" s="72">
        <f t="shared" si="44"/>
        <v>285.75</v>
      </c>
    </row>
    <row r="90" spans="2:10">
      <c r="B90" t="s">
        <v>72</v>
      </c>
      <c r="C90" s="27">
        <v>310</v>
      </c>
      <c r="D90" s="27">
        <v>300</v>
      </c>
      <c r="E90" s="27">
        <v>315</v>
      </c>
      <c r="F90" s="27">
        <v>370</v>
      </c>
      <c r="G90" s="27">
        <v>280</v>
      </c>
      <c r="H90" s="27">
        <v>280</v>
      </c>
      <c r="I90">
        <f t="shared" si="43"/>
        <v>370</v>
      </c>
      <c r="J90" s="72">
        <f t="shared" si="44"/>
        <v>469.90000000000003</v>
      </c>
    </row>
    <row r="91" spans="2:10">
      <c r="B91" t="s">
        <v>74</v>
      </c>
      <c r="C91" s="27">
        <v>990</v>
      </c>
      <c r="D91" s="27">
        <v>1015</v>
      </c>
      <c r="E91" s="27">
        <v>955</v>
      </c>
      <c r="F91" s="27">
        <v>1055</v>
      </c>
      <c r="G91" s="27">
        <v>945</v>
      </c>
      <c r="H91" s="27">
        <v>945</v>
      </c>
      <c r="I91">
        <f t="shared" si="43"/>
        <v>1055</v>
      </c>
      <c r="J91" s="72">
        <f t="shared" si="44"/>
        <v>1339.85</v>
      </c>
    </row>
    <row r="92" spans="2:10">
      <c r="B92" t="s">
        <v>457</v>
      </c>
      <c r="C92" s="27">
        <v>0</v>
      </c>
      <c r="D92" s="27">
        <v>0</v>
      </c>
      <c r="E92" s="27">
        <v>0</v>
      </c>
      <c r="F92" s="27">
        <v>0</v>
      </c>
      <c r="G92" s="27">
        <v>0</v>
      </c>
      <c r="H92" s="27">
        <v>0</v>
      </c>
      <c r="J92" s="72"/>
    </row>
    <row r="93" spans="2:10">
      <c r="B93" t="s">
        <v>176</v>
      </c>
      <c r="C93" s="27">
        <v>315</v>
      </c>
      <c r="D93" s="27">
        <v>230</v>
      </c>
      <c r="E93" s="27">
        <v>315</v>
      </c>
      <c r="F93" s="27">
        <v>140</v>
      </c>
      <c r="G93" s="27">
        <v>600</v>
      </c>
      <c r="H93" s="27">
        <v>600</v>
      </c>
      <c r="I93">
        <f t="shared" si="43"/>
        <v>600</v>
      </c>
      <c r="J93" s="72">
        <f t="shared" si="44"/>
        <v>762</v>
      </c>
    </row>
    <row r="97" spans="3:16">
      <c r="D97">
        <v>30</v>
      </c>
      <c r="E97">
        <v>60</v>
      </c>
      <c r="F97">
        <v>100</v>
      </c>
      <c r="G97">
        <v>135</v>
      </c>
      <c r="H97">
        <v>175</v>
      </c>
      <c r="I97">
        <v>225</v>
      </c>
      <c r="J97">
        <v>370</v>
      </c>
      <c r="K97">
        <v>370</v>
      </c>
      <c r="L97">
        <v>1055</v>
      </c>
      <c r="N97">
        <v>600</v>
      </c>
    </row>
    <row r="98" spans="3:16" ht="33.75">
      <c r="C98" s="28" t="s">
        <v>221</v>
      </c>
      <c r="D98" s="28" t="s">
        <v>223</v>
      </c>
      <c r="E98" s="28" t="s">
        <v>450</v>
      </c>
      <c r="F98" s="28" t="s">
        <v>451</v>
      </c>
    </row>
    <row r="99" spans="3:16">
      <c r="C99" s="29">
        <v>0</v>
      </c>
      <c r="D99" s="29">
        <v>0</v>
      </c>
      <c r="E99" s="29">
        <v>0</v>
      </c>
      <c r="F99" s="29">
        <v>0</v>
      </c>
      <c r="G99">
        <f>MAX(C99:E99)</f>
        <v>0</v>
      </c>
    </row>
    <row r="100" spans="3:16">
      <c r="C100" s="29">
        <v>20</v>
      </c>
      <c r="D100" s="29">
        <v>15</v>
      </c>
      <c r="E100" s="29">
        <v>20</v>
      </c>
      <c r="F100" s="29">
        <v>10</v>
      </c>
      <c r="G100">
        <f t="shared" ref="G100:G109" si="45">MAX(C100:E100)</f>
        <v>20</v>
      </c>
      <c r="H100" s="72">
        <f>G100*1.26</f>
        <v>25.2</v>
      </c>
    </row>
    <row r="101" spans="3:16">
      <c r="C101" s="29">
        <v>40</v>
      </c>
      <c r="D101" s="29">
        <v>30</v>
      </c>
      <c r="E101" s="29">
        <v>40</v>
      </c>
      <c r="F101" s="29">
        <v>40</v>
      </c>
      <c r="G101">
        <f t="shared" si="45"/>
        <v>40</v>
      </c>
      <c r="H101" s="72">
        <f t="shared" ref="H101:H109" si="46">G101*1.26</f>
        <v>50.4</v>
      </c>
    </row>
    <row r="102" spans="3:16">
      <c r="C102" s="29">
        <v>55</v>
      </c>
      <c r="D102" s="29">
        <v>65</v>
      </c>
      <c r="E102" s="29">
        <v>55</v>
      </c>
      <c r="F102" s="29">
        <v>70</v>
      </c>
      <c r="G102">
        <f t="shared" si="45"/>
        <v>65</v>
      </c>
      <c r="H102" s="72">
        <f t="shared" si="46"/>
        <v>81.900000000000006</v>
      </c>
    </row>
    <row r="103" spans="3:16">
      <c r="C103" s="29">
        <v>75</v>
      </c>
      <c r="D103" s="29">
        <v>130</v>
      </c>
      <c r="E103" s="29">
        <v>75</v>
      </c>
      <c r="F103" s="29">
        <v>125</v>
      </c>
      <c r="G103">
        <f t="shared" si="45"/>
        <v>130</v>
      </c>
      <c r="H103" s="72">
        <f t="shared" si="46"/>
        <v>163.80000000000001</v>
      </c>
    </row>
    <row r="104" spans="3:16">
      <c r="C104" s="29">
        <v>100</v>
      </c>
      <c r="D104" s="29">
        <v>160</v>
      </c>
      <c r="E104" s="29">
        <v>100</v>
      </c>
      <c r="F104" s="29">
        <v>170</v>
      </c>
      <c r="G104">
        <f t="shared" si="45"/>
        <v>160</v>
      </c>
      <c r="H104" s="72">
        <f t="shared" si="46"/>
        <v>201.6</v>
      </c>
    </row>
    <row r="105" spans="3:16">
      <c r="C105" s="29">
        <v>135</v>
      </c>
      <c r="D105" s="29">
        <v>225</v>
      </c>
      <c r="E105" s="29">
        <v>145</v>
      </c>
      <c r="F105" s="29">
        <v>230</v>
      </c>
      <c r="G105">
        <f t="shared" si="45"/>
        <v>225</v>
      </c>
      <c r="H105" s="72">
        <f t="shared" si="46"/>
        <v>283.5</v>
      </c>
    </row>
    <row r="106" spans="3:16">
      <c r="C106" s="29">
        <v>255</v>
      </c>
      <c r="D106" s="29">
        <v>345</v>
      </c>
      <c r="E106" s="29">
        <v>285</v>
      </c>
      <c r="F106" s="29">
        <v>355</v>
      </c>
      <c r="G106">
        <f t="shared" si="45"/>
        <v>345</v>
      </c>
      <c r="H106" s="72">
        <f t="shared" si="46"/>
        <v>434.7</v>
      </c>
    </row>
    <row r="107" spans="3:16">
      <c r="C107" s="29">
        <v>925</v>
      </c>
      <c r="D107" s="29">
        <v>950</v>
      </c>
      <c r="E107" s="29">
        <v>1030</v>
      </c>
      <c r="F107" s="29">
        <v>1025</v>
      </c>
      <c r="G107">
        <f t="shared" si="45"/>
        <v>1030</v>
      </c>
      <c r="H107" s="72">
        <f t="shared" si="46"/>
        <v>1297.8</v>
      </c>
    </row>
    <row r="108" spans="3:16">
      <c r="C108" s="29">
        <v>0</v>
      </c>
      <c r="D108" s="29">
        <v>0</v>
      </c>
      <c r="E108" s="29">
        <v>0</v>
      </c>
      <c r="F108" s="29">
        <v>0</v>
      </c>
      <c r="H108" s="72"/>
    </row>
    <row r="109" spans="3:16">
      <c r="C109" s="29">
        <v>315</v>
      </c>
      <c r="D109" s="29">
        <v>290</v>
      </c>
      <c r="E109" s="29">
        <v>350</v>
      </c>
      <c r="F109" s="29">
        <v>230</v>
      </c>
      <c r="G109">
        <f t="shared" si="45"/>
        <v>350</v>
      </c>
      <c r="H109" s="72">
        <f t="shared" si="46"/>
        <v>441</v>
      </c>
    </row>
    <row r="112" spans="3:16">
      <c r="C112">
        <v>0</v>
      </c>
      <c r="E112">
        <v>0</v>
      </c>
      <c r="F112">
        <v>15</v>
      </c>
      <c r="G112">
        <v>40</v>
      </c>
      <c r="H112">
        <v>65</v>
      </c>
      <c r="I112">
        <v>130</v>
      </c>
      <c r="J112">
        <v>160</v>
      </c>
      <c r="K112">
        <v>225</v>
      </c>
      <c r="L112">
        <v>345</v>
      </c>
      <c r="M112">
        <v>345</v>
      </c>
      <c r="N112">
        <v>1030</v>
      </c>
      <c r="P112">
        <v>350</v>
      </c>
    </row>
    <row r="113" spans="3:18">
      <c r="C113">
        <v>20</v>
      </c>
    </row>
    <row r="114" spans="3:18">
      <c r="C114">
        <v>40</v>
      </c>
    </row>
    <row r="115" spans="3:18">
      <c r="C115">
        <v>65</v>
      </c>
    </row>
    <row r="116" spans="3:18">
      <c r="C116">
        <v>130</v>
      </c>
    </row>
    <row r="117" spans="3:18">
      <c r="C117">
        <v>160</v>
      </c>
    </row>
    <row r="118" spans="3:18">
      <c r="C118">
        <v>225</v>
      </c>
    </row>
    <row r="119" spans="3:18">
      <c r="C119">
        <v>345</v>
      </c>
    </row>
    <row r="120" spans="3:18">
      <c r="C120">
        <v>345</v>
      </c>
    </row>
    <row r="121" spans="3:18">
      <c r="C121">
        <v>1030</v>
      </c>
    </row>
    <row r="123" spans="3:18">
      <c r="C123">
        <v>350</v>
      </c>
    </row>
    <row r="124" spans="3:18">
      <c r="H124">
        <v>30</v>
      </c>
      <c r="I124">
        <v>60</v>
      </c>
      <c r="J124">
        <v>100</v>
      </c>
      <c r="K124">
        <v>135</v>
      </c>
      <c r="L124">
        <v>175</v>
      </c>
      <c r="M124">
        <v>225</v>
      </c>
      <c r="N124">
        <v>305</v>
      </c>
      <c r="O124">
        <v>305</v>
      </c>
      <c r="P124">
        <v>935</v>
      </c>
      <c r="R124">
        <v>465</v>
      </c>
    </row>
    <row r="125" spans="3:18" ht="33.75">
      <c r="C125" s="11" t="s">
        <v>228</v>
      </c>
      <c r="D125" s="11" t="s">
        <v>231</v>
      </c>
      <c r="E125" s="11" t="s">
        <v>234</v>
      </c>
      <c r="F125" s="11" t="s">
        <v>237</v>
      </c>
    </row>
    <row r="126" spans="3:18">
      <c r="C126" s="15">
        <v>0</v>
      </c>
      <c r="D126" s="15">
        <v>0</v>
      </c>
      <c r="E126" s="15">
        <v>0</v>
      </c>
      <c r="F126" s="15">
        <v>0</v>
      </c>
    </row>
    <row r="127" spans="3:18">
      <c r="C127" s="15">
        <v>30</v>
      </c>
      <c r="D127" s="15">
        <v>30</v>
      </c>
      <c r="E127" s="15">
        <v>30</v>
      </c>
      <c r="F127" s="15">
        <v>30</v>
      </c>
      <c r="G127">
        <f t="shared" ref="G127:G137" si="47">MAX(C127:F127)</f>
        <v>30</v>
      </c>
      <c r="H127">
        <v>30</v>
      </c>
      <c r="I127" s="72">
        <f>H127*1.26</f>
        <v>37.799999999999997</v>
      </c>
    </row>
    <row r="128" spans="3:18">
      <c r="C128" s="15">
        <v>60</v>
      </c>
      <c r="D128" s="15">
        <v>60</v>
      </c>
      <c r="E128" s="15">
        <v>60</v>
      </c>
      <c r="F128" s="15">
        <v>60</v>
      </c>
      <c r="G128">
        <f t="shared" si="47"/>
        <v>60</v>
      </c>
      <c r="H128">
        <v>60</v>
      </c>
      <c r="I128" s="72">
        <f t="shared" ref="I128:I137" si="48">H128*1.26</f>
        <v>75.599999999999994</v>
      </c>
    </row>
    <row r="129" spans="3:16">
      <c r="C129" s="15">
        <v>100</v>
      </c>
      <c r="D129" s="15">
        <v>100</v>
      </c>
      <c r="E129" s="15">
        <v>100</v>
      </c>
      <c r="F129" s="15">
        <v>95</v>
      </c>
      <c r="G129">
        <f t="shared" si="47"/>
        <v>100</v>
      </c>
      <c r="H129">
        <v>100</v>
      </c>
      <c r="I129" s="72">
        <f t="shared" si="48"/>
        <v>126</v>
      </c>
    </row>
    <row r="130" spans="3:16">
      <c r="C130" s="15">
        <v>135</v>
      </c>
      <c r="D130" s="15">
        <v>100</v>
      </c>
      <c r="E130" s="15">
        <v>100</v>
      </c>
      <c r="F130" s="15">
        <v>135</v>
      </c>
      <c r="G130">
        <f t="shared" si="47"/>
        <v>135</v>
      </c>
      <c r="H130">
        <v>135</v>
      </c>
      <c r="I130" s="72">
        <f t="shared" si="48"/>
        <v>170.1</v>
      </c>
    </row>
    <row r="131" spans="3:16">
      <c r="C131" s="15">
        <v>175</v>
      </c>
      <c r="D131" s="15">
        <v>170</v>
      </c>
      <c r="E131" s="15">
        <v>170</v>
      </c>
      <c r="F131" s="15">
        <v>175</v>
      </c>
      <c r="G131">
        <f t="shared" si="47"/>
        <v>175</v>
      </c>
      <c r="H131">
        <v>175</v>
      </c>
      <c r="I131" s="72">
        <f t="shared" si="48"/>
        <v>220.5</v>
      </c>
    </row>
    <row r="132" spans="3:16">
      <c r="C132" s="15">
        <v>225</v>
      </c>
      <c r="D132" s="15">
        <v>225</v>
      </c>
      <c r="E132" s="15">
        <v>225</v>
      </c>
      <c r="F132" s="15">
        <v>225</v>
      </c>
      <c r="G132">
        <f t="shared" si="47"/>
        <v>225</v>
      </c>
      <c r="H132">
        <v>225</v>
      </c>
      <c r="I132" s="72">
        <f t="shared" si="48"/>
        <v>283.5</v>
      </c>
    </row>
    <row r="133" spans="3:16">
      <c r="C133" s="15">
        <v>305</v>
      </c>
      <c r="D133" s="15">
        <v>280</v>
      </c>
      <c r="E133" s="15">
        <v>280</v>
      </c>
      <c r="F133" s="15">
        <v>280</v>
      </c>
      <c r="G133">
        <f t="shared" si="47"/>
        <v>305</v>
      </c>
      <c r="H133">
        <v>305</v>
      </c>
      <c r="I133" s="72">
        <f t="shared" si="48"/>
        <v>384.3</v>
      </c>
    </row>
    <row r="134" spans="3:16">
      <c r="C134" s="15">
        <v>305</v>
      </c>
      <c r="D134" s="15">
        <v>280</v>
      </c>
      <c r="E134" s="15">
        <v>280</v>
      </c>
      <c r="F134" s="15">
        <v>280</v>
      </c>
      <c r="G134">
        <f t="shared" si="47"/>
        <v>305</v>
      </c>
      <c r="H134">
        <v>305</v>
      </c>
      <c r="I134" s="72">
        <f t="shared" si="48"/>
        <v>384.3</v>
      </c>
    </row>
    <row r="135" spans="3:16">
      <c r="C135" s="15">
        <v>935</v>
      </c>
      <c r="D135" s="15">
        <v>910</v>
      </c>
      <c r="E135" s="15">
        <v>910</v>
      </c>
      <c r="F135" s="15">
        <v>905</v>
      </c>
      <c r="G135">
        <f t="shared" si="47"/>
        <v>935</v>
      </c>
      <c r="H135">
        <v>935</v>
      </c>
      <c r="I135" s="72">
        <f t="shared" si="48"/>
        <v>1178.0999999999999</v>
      </c>
    </row>
    <row r="136" spans="3:16">
      <c r="C136" s="15">
        <v>0</v>
      </c>
      <c r="D136" s="15">
        <v>0</v>
      </c>
      <c r="E136" s="15">
        <v>0</v>
      </c>
      <c r="F136" s="15">
        <v>0</v>
      </c>
      <c r="I136" s="72"/>
    </row>
    <row r="137" spans="3:16">
      <c r="C137" s="15">
        <v>465</v>
      </c>
      <c r="D137" s="15">
        <v>465</v>
      </c>
      <c r="E137" s="15">
        <v>465</v>
      </c>
      <c r="F137" s="15">
        <v>465</v>
      </c>
      <c r="G137">
        <f t="shared" si="47"/>
        <v>465</v>
      </c>
      <c r="H137">
        <v>465</v>
      </c>
      <c r="I137" s="72">
        <f t="shared" si="48"/>
        <v>585.9</v>
      </c>
    </row>
    <row r="140" spans="3:16">
      <c r="H140">
        <v>20</v>
      </c>
      <c r="I140">
        <v>40</v>
      </c>
      <c r="J140">
        <v>65</v>
      </c>
      <c r="K140">
        <v>120</v>
      </c>
      <c r="L140">
        <v>165</v>
      </c>
      <c r="M140">
        <v>225</v>
      </c>
      <c r="N140">
        <v>350</v>
      </c>
      <c r="O140">
        <v>1010</v>
      </c>
      <c r="P140">
        <v>315</v>
      </c>
    </row>
    <row r="141" spans="3:16" ht="22.5">
      <c r="C141" s="11" t="s">
        <v>222</v>
      </c>
      <c r="D141" s="11" t="s">
        <v>224</v>
      </c>
    </row>
    <row r="142" spans="3:16">
      <c r="C142" s="15">
        <v>0</v>
      </c>
      <c r="D142" s="15">
        <v>0</v>
      </c>
    </row>
    <row r="143" spans="3:16">
      <c r="C143" s="15">
        <v>20</v>
      </c>
      <c r="D143" s="15">
        <v>15</v>
      </c>
      <c r="E143">
        <f t="shared" ref="E143:E152" si="49">MAX(C143:D143)</f>
        <v>20</v>
      </c>
      <c r="F143">
        <v>20</v>
      </c>
      <c r="G143" s="72">
        <f>F143*1.26</f>
        <v>25.2</v>
      </c>
    </row>
    <row r="144" spans="3:16">
      <c r="C144" s="15">
        <v>40</v>
      </c>
      <c r="D144" s="15">
        <v>35</v>
      </c>
      <c r="E144">
        <f t="shared" si="49"/>
        <v>40</v>
      </c>
      <c r="F144">
        <v>40</v>
      </c>
      <c r="G144" s="72">
        <f t="shared" ref="G144:G152" si="50">F144*1.26</f>
        <v>50.4</v>
      </c>
    </row>
    <row r="145" spans="2:16">
      <c r="C145" s="15">
        <v>55</v>
      </c>
      <c r="D145" s="15">
        <v>65</v>
      </c>
      <c r="E145">
        <f t="shared" si="49"/>
        <v>65</v>
      </c>
      <c r="F145">
        <v>65</v>
      </c>
      <c r="G145" s="72">
        <f t="shared" si="50"/>
        <v>81.900000000000006</v>
      </c>
    </row>
    <row r="146" spans="2:16">
      <c r="C146" s="15">
        <v>75</v>
      </c>
      <c r="D146" s="15">
        <v>120</v>
      </c>
      <c r="E146">
        <f t="shared" si="49"/>
        <v>120</v>
      </c>
      <c r="F146">
        <v>120</v>
      </c>
      <c r="G146" s="72">
        <f t="shared" si="50"/>
        <v>151.19999999999999</v>
      </c>
    </row>
    <row r="147" spans="2:16">
      <c r="C147" s="15">
        <v>100</v>
      </c>
      <c r="D147" s="15">
        <v>165</v>
      </c>
      <c r="E147">
        <f t="shared" si="49"/>
        <v>165</v>
      </c>
      <c r="F147">
        <v>165</v>
      </c>
      <c r="G147" s="72">
        <f t="shared" si="50"/>
        <v>207.9</v>
      </c>
    </row>
    <row r="148" spans="2:16">
      <c r="C148" s="15">
        <v>150</v>
      </c>
      <c r="D148" s="15">
        <v>225</v>
      </c>
      <c r="E148">
        <f t="shared" si="49"/>
        <v>225</v>
      </c>
      <c r="F148">
        <v>225</v>
      </c>
      <c r="G148" s="72">
        <f t="shared" si="50"/>
        <v>283.5</v>
      </c>
    </row>
    <row r="149" spans="2:16">
      <c r="C149" s="15">
        <v>295</v>
      </c>
      <c r="D149" s="15">
        <v>350</v>
      </c>
      <c r="E149">
        <f t="shared" si="49"/>
        <v>350</v>
      </c>
      <c r="F149">
        <v>350</v>
      </c>
      <c r="G149" s="72">
        <f t="shared" si="50"/>
        <v>441</v>
      </c>
    </row>
    <row r="150" spans="2:16">
      <c r="C150" s="15">
        <v>925</v>
      </c>
      <c r="D150" s="15">
        <v>1010</v>
      </c>
      <c r="E150">
        <f t="shared" si="49"/>
        <v>1010</v>
      </c>
      <c r="F150">
        <v>1010</v>
      </c>
      <c r="G150" s="72">
        <f t="shared" si="50"/>
        <v>1272.5999999999999</v>
      </c>
    </row>
    <row r="151" spans="2:16">
      <c r="C151" s="15">
        <v>0</v>
      </c>
      <c r="D151" s="15">
        <v>0</v>
      </c>
      <c r="G151" s="72">
        <f t="shared" si="50"/>
        <v>0</v>
      </c>
    </row>
    <row r="152" spans="2:16">
      <c r="C152" s="15">
        <v>315</v>
      </c>
      <c r="D152" s="15">
        <v>240</v>
      </c>
      <c r="E152">
        <f t="shared" si="49"/>
        <v>315</v>
      </c>
      <c r="F152">
        <v>315</v>
      </c>
      <c r="G152" s="72">
        <f t="shared" si="50"/>
        <v>396.9</v>
      </c>
    </row>
    <row r="153" spans="2:16">
      <c r="H153">
        <v>30</v>
      </c>
      <c r="I153">
        <v>60</v>
      </c>
      <c r="J153">
        <v>100</v>
      </c>
      <c r="K153">
        <v>135</v>
      </c>
      <c r="L153">
        <v>175</v>
      </c>
      <c r="M153">
        <v>225</v>
      </c>
      <c r="N153">
        <v>305</v>
      </c>
      <c r="O153">
        <v>935</v>
      </c>
      <c r="P153">
        <v>465</v>
      </c>
    </row>
    <row r="155" spans="2:16">
      <c r="C155" s="15">
        <v>0</v>
      </c>
      <c r="D155" s="15">
        <v>0</v>
      </c>
      <c r="E155" s="15">
        <v>0</v>
      </c>
      <c r="F155" s="15">
        <v>0</v>
      </c>
    </row>
    <row r="156" spans="2:16">
      <c r="B156">
        <v>30</v>
      </c>
      <c r="C156" s="15">
        <v>30</v>
      </c>
      <c r="D156" s="15">
        <v>30</v>
      </c>
      <c r="E156" s="15">
        <v>30</v>
      </c>
      <c r="F156" s="15">
        <v>30</v>
      </c>
      <c r="G156">
        <f t="shared" ref="G156:G165" si="51">MAX(C156:F156)</f>
        <v>30</v>
      </c>
      <c r="H156" s="72">
        <f t="shared" ref="H156:H165" si="52">G156*1.26</f>
        <v>37.799999999999997</v>
      </c>
    </row>
    <row r="157" spans="2:16">
      <c r="B157">
        <v>60</v>
      </c>
      <c r="C157" s="15">
        <v>60</v>
      </c>
      <c r="D157" s="15">
        <v>60</v>
      </c>
      <c r="E157" s="15">
        <v>60</v>
      </c>
      <c r="F157" s="15">
        <v>60</v>
      </c>
      <c r="G157">
        <f t="shared" si="51"/>
        <v>60</v>
      </c>
      <c r="H157" s="72">
        <f t="shared" si="52"/>
        <v>75.599999999999994</v>
      </c>
    </row>
    <row r="158" spans="2:16">
      <c r="B158">
        <v>100</v>
      </c>
      <c r="C158" s="15">
        <v>100</v>
      </c>
      <c r="D158" s="15">
        <v>100</v>
      </c>
      <c r="E158" s="15">
        <v>100</v>
      </c>
      <c r="F158" s="15">
        <v>95</v>
      </c>
      <c r="G158">
        <f t="shared" si="51"/>
        <v>100</v>
      </c>
      <c r="H158" s="72">
        <f t="shared" si="52"/>
        <v>126</v>
      </c>
    </row>
    <row r="159" spans="2:16">
      <c r="B159">
        <v>135</v>
      </c>
      <c r="C159" s="15">
        <v>135</v>
      </c>
      <c r="D159" s="15">
        <v>100</v>
      </c>
      <c r="E159" s="15">
        <v>100</v>
      </c>
      <c r="F159" s="15">
        <v>135</v>
      </c>
      <c r="G159">
        <f t="shared" si="51"/>
        <v>135</v>
      </c>
      <c r="H159" s="72">
        <f t="shared" si="52"/>
        <v>170.1</v>
      </c>
    </row>
    <row r="160" spans="2:16">
      <c r="B160">
        <v>175</v>
      </c>
      <c r="C160" s="15">
        <v>175</v>
      </c>
      <c r="D160" s="15">
        <v>170</v>
      </c>
      <c r="E160" s="15">
        <v>170</v>
      </c>
      <c r="F160" s="15">
        <v>175</v>
      </c>
      <c r="G160">
        <f t="shared" si="51"/>
        <v>175</v>
      </c>
      <c r="H160" s="72">
        <f t="shared" si="52"/>
        <v>220.5</v>
      </c>
    </row>
    <row r="161" spans="2:17">
      <c r="B161">
        <v>225</v>
      </c>
      <c r="C161" s="15">
        <v>225</v>
      </c>
      <c r="D161" s="15">
        <v>225</v>
      </c>
      <c r="E161" s="15">
        <v>225</v>
      </c>
      <c r="F161" s="15">
        <v>225</v>
      </c>
      <c r="G161">
        <f t="shared" si="51"/>
        <v>225</v>
      </c>
      <c r="H161" s="72">
        <f t="shared" si="52"/>
        <v>283.5</v>
      </c>
    </row>
    <row r="162" spans="2:17">
      <c r="B162">
        <v>305</v>
      </c>
      <c r="C162" s="15">
        <v>305</v>
      </c>
      <c r="D162" s="15">
        <v>280</v>
      </c>
      <c r="E162" s="15">
        <v>280</v>
      </c>
      <c r="F162" s="15">
        <v>280</v>
      </c>
      <c r="G162">
        <f t="shared" si="51"/>
        <v>305</v>
      </c>
      <c r="H162" s="72">
        <f t="shared" si="52"/>
        <v>384.3</v>
      </c>
    </row>
    <row r="163" spans="2:17">
      <c r="B163">
        <v>935</v>
      </c>
      <c r="C163" s="15">
        <v>935</v>
      </c>
      <c r="D163" s="15">
        <v>910</v>
      </c>
      <c r="E163" s="15">
        <v>910</v>
      </c>
      <c r="F163" s="15">
        <v>905</v>
      </c>
      <c r="G163">
        <f t="shared" si="51"/>
        <v>935</v>
      </c>
      <c r="H163" s="72">
        <f t="shared" si="52"/>
        <v>1178.0999999999999</v>
      </c>
    </row>
    <row r="164" spans="2:17">
      <c r="C164" s="15">
        <v>0</v>
      </c>
      <c r="D164" s="15">
        <v>0</v>
      </c>
      <c r="E164" s="15">
        <v>0</v>
      </c>
      <c r="F164" s="15">
        <v>0</v>
      </c>
      <c r="H164" s="72"/>
    </row>
    <row r="165" spans="2:17">
      <c r="B165">
        <v>465</v>
      </c>
      <c r="C165" s="15">
        <v>465</v>
      </c>
      <c r="D165" s="15">
        <v>465</v>
      </c>
      <c r="E165" s="15">
        <v>465</v>
      </c>
      <c r="F165" s="15">
        <v>465</v>
      </c>
      <c r="G165">
        <f t="shared" si="51"/>
        <v>465</v>
      </c>
      <c r="H165" s="72">
        <f t="shared" si="52"/>
        <v>585.9</v>
      </c>
    </row>
    <row r="169" spans="2:17" ht="67.5">
      <c r="C169" s="11" t="s">
        <v>236</v>
      </c>
      <c r="D169" s="11" t="s">
        <v>455</v>
      </c>
      <c r="E169" s="11" t="s">
        <v>233</v>
      </c>
      <c r="F169" s="11" t="s">
        <v>230</v>
      </c>
    </row>
    <row r="170" spans="2:17">
      <c r="C170" s="15"/>
      <c r="D170" s="15"/>
      <c r="E170" s="15"/>
      <c r="F170" s="15"/>
      <c r="G170">
        <f>MAX(C170:F170)</f>
        <v>0</v>
      </c>
      <c r="I170">
        <v>30</v>
      </c>
      <c r="J170">
        <v>60</v>
      </c>
      <c r="K170">
        <v>100</v>
      </c>
      <c r="L170">
        <v>135</v>
      </c>
      <c r="M170">
        <v>175</v>
      </c>
      <c r="N170">
        <v>225</v>
      </c>
      <c r="O170">
        <v>290</v>
      </c>
      <c r="P170">
        <v>915</v>
      </c>
      <c r="Q170">
        <v>465</v>
      </c>
    </row>
    <row r="171" spans="2:17">
      <c r="C171" s="15">
        <v>30</v>
      </c>
      <c r="D171" s="15">
        <v>30</v>
      </c>
      <c r="E171" s="15">
        <v>30</v>
      </c>
      <c r="F171" s="15">
        <v>30</v>
      </c>
      <c r="G171">
        <f t="shared" ref="G171:G179" si="53">MAX(C171:F171)</f>
        <v>30</v>
      </c>
      <c r="H171">
        <v>30</v>
      </c>
      <c r="I171" s="73">
        <f t="shared" ref="I171:I179" si="54">H171*1.26</f>
        <v>37.799999999999997</v>
      </c>
    </row>
    <row r="172" spans="2:17">
      <c r="C172" s="15">
        <v>60</v>
      </c>
      <c r="D172" s="15">
        <v>60</v>
      </c>
      <c r="E172" s="15">
        <v>60</v>
      </c>
      <c r="F172" s="15">
        <v>60</v>
      </c>
      <c r="G172">
        <f t="shared" si="53"/>
        <v>60</v>
      </c>
      <c r="H172">
        <v>60</v>
      </c>
      <c r="I172" s="73">
        <f t="shared" si="54"/>
        <v>75.599999999999994</v>
      </c>
    </row>
    <row r="173" spans="2:17">
      <c r="C173" s="15">
        <v>95</v>
      </c>
      <c r="D173" s="15">
        <v>100</v>
      </c>
      <c r="E173" s="15">
        <v>95</v>
      </c>
      <c r="F173" s="15">
        <v>95</v>
      </c>
      <c r="G173">
        <f t="shared" si="53"/>
        <v>100</v>
      </c>
      <c r="H173">
        <v>100</v>
      </c>
      <c r="I173" s="73">
        <f t="shared" si="54"/>
        <v>126</v>
      </c>
    </row>
    <row r="174" spans="2:17">
      <c r="C174" s="15">
        <v>135</v>
      </c>
      <c r="D174" s="15">
        <v>135</v>
      </c>
      <c r="E174" s="15">
        <v>135</v>
      </c>
      <c r="F174" s="15">
        <v>135</v>
      </c>
      <c r="G174">
        <f t="shared" si="53"/>
        <v>135</v>
      </c>
      <c r="H174">
        <v>135</v>
      </c>
      <c r="I174" s="73">
        <f t="shared" si="54"/>
        <v>170.1</v>
      </c>
    </row>
    <row r="175" spans="2:17">
      <c r="C175" s="15">
        <v>175</v>
      </c>
      <c r="D175" s="15">
        <v>175</v>
      </c>
      <c r="E175" s="15">
        <v>175</v>
      </c>
      <c r="F175" s="15">
        <v>175</v>
      </c>
      <c r="G175">
        <f t="shared" si="53"/>
        <v>175</v>
      </c>
      <c r="H175">
        <v>175</v>
      </c>
      <c r="I175" s="73">
        <f t="shared" si="54"/>
        <v>220.5</v>
      </c>
    </row>
    <row r="176" spans="2:17">
      <c r="C176" s="15">
        <v>225</v>
      </c>
      <c r="D176" s="15">
        <v>225</v>
      </c>
      <c r="E176" s="15">
        <v>225</v>
      </c>
      <c r="F176" s="15">
        <v>225</v>
      </c>
      <c r="G176">
        <f t="shared" si="53"/>
        <v>225</v>
      </c>
      <c r="H176">
        <v>225</v>
      </c>
      <c r="I176" s="73">
        <f t="shared" si="54"/>
        <v>283.5</v>
      </c>
    </row>
    <row r="177" spans="3:14">
      <c r="C177" s="15">
        <v>280</v>
      </c>
      <c r="D177" s="15">
        <v>290</v>
      </c>
      <c r="E177" s="15">
        <v>280</v>
      </c>
      <c r="F177" s="15">
        <v>280</v>
      </c>
      <c r="G177">
        <f t="shared" si="53"/>
        <v>290</v>
      </c>
      <c r="H177">
        <v>290</v>
      </c>
      <c r="I177" s="73">
        <f t="shared" si="54"/>
        <v>365.4</v>
      </c>
    </row>
    <row r="178" spans="3:14">
      <c r="C178" s="15">
        <v>905</v>
      </c>
      <c r="D178" s="15">
        <v>915</v>
      </c>
      <c r="E178" s="15">
        <v>905</v>
      </c>
      <c r="F178" s="15">
        <v>905</v>
      </c>
      <c r="G178">
        <f t="shared" si="53"/>
        <v>915</v>
      </c>
      <c r="H178">
        <v>915</v>
      </c>
      <c r="I178" s="73">
        <f t="shared" si="54"/>
        <v>1152.9000000000001</v>
      </c>
    </row>
    <row r="179" spans="3:14">
      <c r="C179" s="15">
        <v>465</v>
      </c>
      <c r="D179" s="15">
        <v>465</v>
      </c>
      <c r="E179" s="15">
        <v>465</v>
      </c>
      <c r="F179" s="15">
        <v>465</v>
      </c>
      <c r="G179">
        <f t="shared" si="53"/>
        <v>465</v>
      </c>
      <c r="H179">
        <v>465</v>
      </c>
      <c r="I179" s="73">
        <f t="shared" si="54"/>
        <v>585.9</v>
      </c>
    </row>
    <row r="182" spans="3:14" ht="56.25">
      <c r="C182" s="12" t="s">
        <v>452</v>
      </c>
    </row>
    <row r="183" spans="3:14">
      <c r="C183" s="15">
        <v>0</v>
      </c>
      <c r="F183" s="15">
        <v>30</v>
      </c>
      <c r="G183" s="15">
        <v>100</v>
      </c>
      <c r="H183" s="15">
        <v>135</v>
      </c>
      <c r="I183" s="15">
        <v>190</v>
      </c>
      <c r="J183" s="15">
        <v>230</v>
      </c>
      <c r="K183" s="15">
        <v>305</v>
      </c>
      <c r="L183" s="15">
        <v>440</v>
      </c>
      <c r="M183" s="15">
        <v>1150</v>
      </c>
      <c r="N183" s="15">
        <v>595</v>
      </c>
    </row>
    <row r="184" spans="3:14">
      <c r="C184" s="15">
        <v>30</v>
      </c>
      <c r="D184" s="72">
        <f t="shared" ref="D184:D192" si="55">C184*1.26</f>
        <v>37.799999999999997</v>
      </c>
    </row>
    <row r="185" spans="3:14">
      <c r="C185" s="15">
        <v>100</v>
      </c>
      <c r="D185" s="72">
        <f t="shared" si="55"/>
        <v>126</v>
      </c>
    </row>
    <row r="186" spans="3:14">
      <c r="C186" s="15">
        <v>135</v>
      </c>
      <c r="D186" s="72">
        <f t="shared" si="55"/>
        <v>170.1</v>
      </c>
    </row>
    <row r="187" spans="3:14">
      <c r="C187" s="15">
        <v>190</v>
      </c>
      <c r="D187" s="72">
        <f t="shared" si="55"/>
        <v>239.4</v>
      </c>
    </row>
    <row r="188" spans="3:14">
      <c r="C188" s="15">
        <v>230</v>
      </c>
      <c r="D188" s="72">
        <f t="shared" si="55"/>
        <v>289.8</v>
      </c>
    </row>
    <row r="189" spans="3:14">
      <c r="C189" s="15">
        <v>305</v>
      </c>
      <c r="D189" s="72">
        <f t="shared" si="55"/>
        <v>384.3</v>
      </c>
    </row>
    <row r="190" spans="3:14">
      <c r="C190" s="15">
        <v>440</v>
      </c>
      <c r="D190" s="72">
        <f t="shared" si="55"/>
        <v>554.4</v>
      </c>
    </row>
    <row r="191" spans="3:14">
      <c r="C191" s="15">
        <v>1150</v>
      </c>
      <c r="D191" s="72">
        <f t="shared" si="55"/>
        <v>1449</v>
      </c>
    </row>
    <row r="192" spans="3:14">
      <c r="C192" s="15">
        <v>595</v>
      </c>
      <c r="D192" s="72">
        <f t="shared" si="55"/>
        <v>749.7</v>
      </c>
    </row>
  </sheetData>
  <phoneticPr fontId="43"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E118"/>
  <sheetViews>
    <sheetView showGridLines="0" workbookViewId="0">
      <selection activeCell="A102" sqref="A102"/>
    </sheetView>
  </sheetViews>
  <sheetFormatPr defaultRowHeight="15" customHeight="1"/>
  <cols>
    <col min="1" max="1" width="25.7109375" style="217" customWidth="1"/>
    <col min="2" max="2" width="23.5703125" style="217" customWidth="1"/>
    <col min="3" max="3" width="8.5703125" style="217" customWidth="1"/>
    <col min="4" max="9" width="13" style="217" customWidth="1"/>
    <col min="10" max="10" width="4.42578125" style="217" hidden="1" customWidth="1"/>
    <col min="11" max="11" width="7.28515625" style="217" hidden="1" customWidth="1"/>
    <col min="12" max="12" width="6" style="217" hidden="1" customWidth="1"/>
    <col min="13" max="13" width="4.7109375" style="217" hidden="1" customWidth="1"/>
    <col min="14" max="14" width="6" style="217" hidden="1" customWidth="1"/>
    <col min="15" max="15" width="4.42578125" style="217" hidden="1" customWidth="1"/>
    <col min="16" max="16" width="5.28515625" style="217" hidden="1" customWidth="1"/>
    <col min="17" max="17" width="6" style="217" hidden="1" customWidth="1"/>
    <col min="18" max="18" width="9.140625" style="217" hidden="1" customWidth="1"/>
    <col min="19" max="19" width="6" style="218" customWidth="1"/>
    <col min="20" max="21" width="4.42578125" style="217" customWidth="1"/>
    <col min="22" max="23" width="4.42578125" style="217" hidden="1" customWidth="1"/>
    <col min="24" max="25" width="7.140625" style="281" hidden="1" customWidth="1"/>
    <col min="26" max="26" width="5" style="281" hidden="1" customWidth="1"/>
    <col min="27" max="27" width="4.42578125" style="281" hidden="1" customWidth="1"/>
    <col min="28" max="28" width="7.85546875" style="281" hidden="1" customWidth="1"/>
    <col min="29" max="30" width="4.42578125" style="281" hidden="1" customWidth="1"/>
    <col min="31" max="31" width="9.140625" style="217" hidden="1" customWidth="1"/>
    <col min="32" max="16384" width="9.140625" style="217"/>
  </cols>
  <sheetData>
    <row r="1" spans="1:9" ht="15" customHeight="1">
      <c r="A1" s="970"/>
      <c r="B1" s="971"/>
      <c r="C1" s="971"/>
      <c r="D1" s="971"/>
      <c r="E1" s="971"/>
      <c r="F1" s="971"/>
      <c r="G1" s="971"/>
      <c r="H1" s="971"/>
      <c r="I1" s="972"/>
    </row>
    <row r="2" spans="1:9" ht="15" customHeight="1">
      <c r="A2" s="973"/>
      <c r="B2" s="974"/>
      <c r="C2" s="974"/>
      <c r="D2" s="974"/>
      <c r="E2" s="974"/>
      <c r="F2" s="974"/>
      <c r="G2" s="974"/>
      <c r="H2" s="974"/>
      <c r="I2" s="975"/>
    </row>
    <row r="3" spans="1:9" ht="15" customHeight="1">
      <c r="A3" s="973"/>
      <c r="B3" s="974"/>
      <c r="C3" s="974"/>
      <c r="D3" s="974"/>
      <c r="E3" s="974"/>
      <c r="F3" s="974"/>
      <c r="G3" s="974"/>
      <c r="H3" s="974"/>
      <c r="I3" s="975"/>
    </row>
    <row r="4" spans="1:9" ht="3.95" customHeight="1">
      <c r="A4" s="615"/>
      <c r="B4" s="616"/>
      <c r="C4" s="617"/>
      <c r="D4" s="617"/>
      <c r="E4" s="617"/>
      <c r="F4" s="617"/>
      <c r="G4" s="617"/>
      <c r="H4" s="222"/>
      <c r="I4" s="700"/>
    </row>
    <row r="5" spans="1:9" ht="15" customHeight="1" thickBot="1">
      <c r="A5" s="932" t="s">
        <v>539</v>
      </c>
      <c r="B5" s="933"/>
      <c r="C5" s="933"/>
      <c r="D5" s="933"/>
      <c r="E5" s="933"/>
      <c r="F5" s="933"/>
      <c r="G5" s="933"/>
      <c r="H5" s="933"/>
      <c r="I5" s="934"/>
    </row>
    <row r="6" spans="1:9" ht="12.95" customHeight="1">
      <c r="A6" s="102" t="s">
        <v>242</v>
      </c>
      <c r="B6" s="620"/>
      <c r="C6" s="443"/>
      <c r="D6" s="443"/>
      <c r="E6" s="444"/>
      <c r="F6" s="443"/>
      <c r="G6" s="443"/>
      <c r="H6" s="443"/>
      <c r="I6" s="453"/>
    </row>
    <row r="7" spans="1:9" ht="12.95" customHeight="1">
      <c r="A7" s="103" t="s">
        <v>905</v>
      </c>
      <c r="B7" s="51"/>
      <c r="C7" s="219"/>
      <c r="D7" s="219"/>
      <c r="E7" s="220"/>
      <c r="F7" s="219"/>
      <c r="G7" s="219"/>
      <c r="H7" s="219"/>
      <c r="I7" s="454"/>
    </row>
    <row r="8" spans="1:9" ht="12.95" customHeight="1">
      <c r="A8" s="103" t="s">
        <v>867</v>
      </c>
      <c r="B8" s="216"/>
      <c r="C8" s="219"/>
      <c r="D8" s="219"/>
      <c r="E8" s="220"/>
      <c r="F8" s="219"/>
      <c r="G8" s="219"/>
      <c r="H8" s="219"/>
      <c r="I8" s="454"/>
    </row>
    <row r="9" spans="1:9" ht="12.95" customHeight="1">
      <c r="A9" s="103" t="s">
        <v>897</v>
      </c>
      <c r="B9" s="216"/>
      <c r="C9" s="219"/>
      <c r="D9" s="216"/>
      <c r="E9" s="220"/>
      <c r="F9" s="219"/>
      <c r="G9" s="219"/>
      <c r="H9" s="219"/>
      <c r="I9" s="454"/>
    </row>
    <row r="10" spans="1:9" ht="12.95" customHeight="1">
      <c r="A10" s="621" t="s">
        <v>872</v>
      </c>
      <c r="B10" s="216"/>
      <c r="C10" s="219"/>
      <c r="D10" s="216"/>
      <c r="E10" s="220"/>
      <c r="F10" s="219"/>
      <c r="G10" s="219"/>
      <c r="H10" s="219"/>
      <c r="I10" s="454"/>
    </row>
    <row r="11" spans="1:9" ht="12.95" customHeight="1" thickBot="1">
      <c r="A11" s="622" t="s">
        <v>862</v>
      </c>
      <c r="B11" s="216"/>
      <c r="C11" s="216"/>
      <c r="D11" s="222"/>
      <c r="E11" s="220"/>
      <c r="F11" s="219"/>
      <c r="G11" s="219"/>
      <c r="H11" s="219"/>
      <c r="I11" s="454"/>
    </row>
    <row r="12" spans="1:9" ht="15" customHeight="1" thickBot="1">
      <c r="A12" s="701" t="s">
        <v>906</v>
      </c>
      <c r="B12" s="702"/>
      <c r="C12" s="708"/>
      <c r="D12" s="866" t="s">
        <v>191</v>
      </c>
      <c r="E12" s="976"/>
      <c r="F12" s="977" t="s">
        <v>568</v>
      </c>
      <c r="G12" s="978"/>
      <c r="H12" s="870" t="s">
        <v>192</v>
      </c>
      <c r="I12" s="871"/>
    </row>
    <row r="13" spans="1:9" ht="15" customHeight="1">
      <c r="A13" s="704" t="s">
        <v>869</v>
      </c>
      <c r="B13" s="705"/>
      <c r="C13" s="709"/>
      <c r="D13" s="875" t="s">
        <v>623</v>
      </c>
      <c r="E13" s="949"/>
      <c r="F13" s="960" t="s">
        <v>625</v>
      </c>
      <c r="G13" s="961"/>
      <c r="H13" s="962" t="s">
        <v>628</v>
      </c>
      <c r="I13" s="963"/>
    </row>
    <row r="14" spans="1:9" ht="15" customHeight="1">
      <c r="A14" s="704" t="s">
        <v>907</v>
      </c>
      <c r="B14" s="705"/>
      <c r="C14" s="709"/>
      <c r="D14" s="875" t="s">
        <v>624</v>
      </c>
      <c r="E14" s="949"/>
      <c r="F14" s="960" t="s">
        <v>626</v>
      </c>
      <c r="G14" s="961"/>
      <c r="H14" s="964"/>
      <c r="I14" s="965"/>
    </row>
    <row r="15" spans="1:9" ht="15" customHeight="1" thickBot="1">
      <c r="A15" s="710" t="s">
        <v>868</v>
      </c>
      <c r="B15" s="711"/>
      <c r="C15" s="712"/>
      <c r="D15" s="853" t="s">
        <v>73</v>
      </c>
      <c r="E15" s="940"/>
      <c r="F15" s="968" t="s">
        <v>627</v>
      </c>
      <c r="G15" s="969"/>
      <c r="H15" s="966"/>
      <c r="I15" s="967"/>
    </row>
    <row r="16" spans="1:9" ht="15" customHeight="1" thickBot="1">
      <c r="A16" s="225" t="s">
        <v>66</v>
      </c>
      <c r="B16" s="274" t="s">
        <v>193</v>
      </c>
      <c r="C16" s="227" t="s">
        <v>194</v>
      </c>
      <c r="D16" s="227" t="s">
        <v>195</v>
      </c>
      <c r="E16" s="228" t="s">
        <v>67</v>
      </c>
      <c r="F16" s="282" t="s">
        <v>195</v>
      </c>
      <c r="G16" s="283" t="s">
        <v>67</v>
      </c>
      <c r="H16" s="229" t="s">
        <v>195</v>
      </c>
      <c r="I16" s="228" t="s">
        <v>67</v>
      </c>
    </row>
    <row r="17" spans="1:30" ht="15" customHeight="1" thickBot="1">
      <c r="A17" s="954" t="s">
        <v>912</v>
      </c>
      <c r="B17" s="285" t="s">
        <v>629</v>
      </c>
      <c r="C17" s="230" t="s">
        <v>214</v>
      </c>
      <c r="D17" s="230" t="s">
        <v>651</v>
      </c>
      <c r="E17" s="286">
        <v>1285</v>
      </c>
      <c r="F17" s="287"/>
      <c r="G17" s="233" t="s">
        <v>726</v>
      </c>
      <c r="H17" s="288"/>
      <c r="I17" s="239" t="s">
        <v>726</v>
      </c>
      <c r="J17" s="217" t="s">
        <v>214</v>
      </c>
      <c r="K17" s="217">
        <v>-97</v>
      </c>
      <c r="L17" s="217">
        <f>K17+690</f>
        <v>593</v>
      </c>
      <c r="M17" s="234">
        <f>CEILING((L17*1.35 ),5)</f>
        <v>805</v>
      </c>
      <c r="W17" s="289"/>
      <c r="X17" s="290" t="s">
        <v>633</v>
      </c>
      <c r="Y17" s="291" t="s">
        <v>634</v>
      </c>
      <c r="Z17" s="291" t="s">
        <v>635</v>
      </c>
      <c r="AA17" s="291"/>
      <c r="AB17" s="290" t="s">
        <v>633</v>
      </c>
      <c r="AC17" s="291" t="s">
        <v>634</v>
      </c>
      <c r="AD17" s="291" t="s">
        <v>635</v>
      </c>
    </row>
    <row r="18" spans="1:30" ht="15" customHeight="1" thickBot="1">
      <c r="A18" s="955"/>
      <c r="B18" s="292" t="s">
        <v>630</v>
      </c>
      <c r="C18" s="236" t="s">
        <v>80</v>
      </c>
      <c r="D18" s="237" t="s">
        <v>652</v>
      </c>
      <c r="E18" s="293">
        <v>1315</v>
      </c>
      <c r="F18" s="257"/>
      <c r="G18" s="239" t="s">
        <v>726</v>
      </c>
      <c r="H18" s="294"/>
      <c r="I18" s="239" t="s">
        <v>726</v>
      </c>
      <c r="J18" s="217" t="s">
        <v>80</v>
      </c>
      <c r="K18" s="217">
        <v>-60</v>
      </c>
      <c r="L18" s="217">
        <f t="shared" ref="L18:L31" si="0">K18+800</f>
        <v>740</v>
      </c>
      <c r="M18" s="234">
        <f t="shared" ref="M18:M31" si="1">CEILING((L18*1.35 ),5)</f>
        <v>1000</v>
      </c>
      <c r="W18" s="289" t="s">
        <v>636</v>
      </c>
      <c r="X18" s="290">
        <v>1285</v>
      </c>
      <c r="Y18" s="291"/>
      <c r="Z18" s="291"/>
      <c r="AA18" s="291" t="s">
        <v>636</v>
      </c>
      <c r="AB18" s="290">
        <v>1340</v>
      </c>
      <c r="AC18" s="291"/>
      <c r="AD18" s="291"/>
    </row>
    <row r="19" spans="1:30" ht="15" customHeight="1" thickBot="1">
      <c r="A19" s="955"/>
      <c r="B19" s="292" t="s">
        <v>681</v>
      </c>
      <c r="C19" s="236" t="s">
        <v>118</v>
      </c>
      <c r="D19" s="237" t="s">
        <v>653</v>
      </c>
      <c r="E19" s="293">
        <v>1365</v>
      </c>
      <c r="F19" s="237" t="s">
        <v>666</v>
      </c>
      <c r="G19" s="293">
        <v>1420</v>
      </c>
      <c r="H19" s="294"/>
      <c r="I19" s="239" t="s">
        <v>726</v>
      </c>
      <c r="J19" s="217" t="s">
        <v>118</v>
      </c>
      <c r="K19" s="217">
        <v>-25</v>
      </c>
      <c r="L19" s="217">
        <f t="shared" si="0"/>
        <v>775</v>
      </c>
      <c r="M19" s="234">
        <f t="shared" si="1"/>
        <v>1050</v>
      </c>
      <c r="W19" s="289" t="s">
        <v>637</v>
      </c>
      <c r="X19" s="290">
        <v>1315</v>
      </c>
      <c r="Y19" s="291"/>
      <c r="Z19" s="291"/>
      <c r="AA19" s="291" t="s">
        <v>637</v>
      </c>
      <c r="AB19" s="290">
        <v>1360</v>
      </c>
      <c r="AC19" s="291"/>
      <c r="AD19" s="291"/>
    </row>
    <row r="20" spans="1:30" ht="15" customHeight="1" thickBot="1">
      <c r="A20" s="955"/>
      <c r="B20" s="292"/>
      <c r="C20" s="236" t="s">
        <v>119</v>
      </c>
      <c r="D20" s="237" t="s">
        <v>654</v>
      </c>
      <c r="E20" s="293">
        <v>1430</v>
      </c>
      <c r="F20" s="237" t="s">
        <v>667</v>
      </c>
      <c r="G20" s="293">
        <v>1470</v>
      </c>
      <c r="H20" s="294"/>
      <c r="I20" s="239" t="s">
        <v>726</v>
      </c>
      <c r="J20" s="217" t="s">
        <v>119</v>
      </c>
      <c r="K20" s="217">
        <v>15</v>
      </c>
      <c r="L20" s="217">
        <f t="shared" si="0"/>
        <v>815</v>
      </c>
      <c r="M20" s="234">
        <f t="shared" si="1"/>
        <v>1105</v>
      </c>
      <c r="W20" s="289" t="s">
        <v>638</v>
      </c>
      <c r="X20" s="290">
        <v>1365</v>
      </c>
      <c r="Y20" s="290">
        <v>1420</v>
      </c>
      <c r="Z20" s="291"/>
      <c r="AA20" s="291" t="s">
        <v>638</v>
      </c>
      <c r="AB20" s="290">
        <v>1390</v>
      </c>
      <c r="AC20" s="290">
        <v>1420</v>
      </c>
      <c r="AD20" s="291"/>
    </row>
    <row r="21" spans="1:30" ht="15" customHeight="1" thickBot="1">
      <c r="A21" s="955"/>
      <c r="B21" s="292"/>
      <c r="C21" s="236" t="s">
        <v>117</v>
      </c>
      <c r="D21" s="237" t="s">
        <v>655</v>
      </c>
      <c r="E21" s="293">
        <v>1490</v>
      </c>
      <c r="F21" s="237" t="s">
        <v>668</v>
      </c>
      <c r="G21" s="293">
        <v>1540</v>
      </c>
      <c r="H21" s="237" t="s">
        <v>674</v>
      </c>
      <c r="I21" s="293">
        <v>1800</v>
      </c>
      <c r="J21" s="217" t="s">
        <v>117</v>
      </c>
      <c r="K21" s="217">
        <v>50</v>
      </c>
      <c r="L21" s="217">
        <f t="shared" si="0"/>
        <v>850</v>
      </c>
      <c r="M21" s="234">
        <f t="shared" si="1"/>
        <v>1150</v>
      </c>
      <c r="W21" s="289" t="s">
        <v>639</v>
      </c>
      <c r="X21" s="290">
        <v>1430</v>
      </c>
      <c r="Y21" s="290">
        <v>1470</v>
      </c>
      <c r="Z21" s="291"/>
      <c r="AA21" s="291" t="s">
        <v>639</v>
      </c>
      <c r="AB21" s="290">
        <v>1440</v>
      </c>
      <c r="AC21" s="290">
        <v>1470</v>
      </c>
      <c r="AD21" s="291"/>
    </row>
    <row r="22" spans="1:30" ht="15" customHeight="1" thickBot="1">
      <c r="A22" s="955"/>
      <c r="B22" s="292"/>
      <c r="C22" s="236" t="s">
        <v>79</v>
      </c>
      <c r="D22" s="237" t="s">
        <v>656</v>
      </c>
      <c r="E22" s="293">
        <v>1560</v>
      </c>
      <c r="F22" s="237" t="s">
        <v>669</v>
      </c>
      <c r="G22" s="293">
        <v>1610</v>
      </c>
      <c r="H22" s="237" t="s">
        <v>675</v>
      </c>
      <c r="I22" s="293">
        <v>1870</v>
      </c>
      <c r="J22" s="217" t="s">
        <v>79</v>
      </c>
      <c r="K22" s="217">
        <v>90</v>
      </c>
      <c r="L22" s="217">
        <f t="shared" si="0"/>
        <v>890</v>
      </c>
      <c r="M22" s="234">
        <f t="shared" si="1"/>
        <v>1205</v>
      </c>
      <c r="N22" s="217">
        <f>K22+20</f>
        <v>110</v>
      </c>
      <c r="O22" s="217">
        <f>N22+870</f>
        <v>980</v>
      </c>
      <c r="P22" s="234">
        <f>CEILING((O22*1.35 ),5)</f>
        <v>1325</v>
      </c>
      <c r="W22" s="289" t="s">
        <v>640</v>
      </c>
      <c r="X22" s="290">
        <v>1490</v>
      </c>
      <c r="Y22" s="290">
        <v>1540</v>
      </c>
      <c r="Z22" s="290">
        <v>1800</v>
      </c>
      <c r="AA22" s="291" t="s">
        <v>640</v>
      </c>
      <c r="AB22" s="290">
        <v>1490</v>
      </c>
      <c r="AC22" s="290">
        <v>1540</v>
      </c>
      <c r="AD22" s="290">
        <v>1800</v>
      </c>
    </row>
    <row r="23" spans="1:30" ht="15" customHeight="1" thickBot="1">
      <c r="A23" s="955"/>
      <c r="B23" s="292"/>
      <c r="C23" s="236" t="s">
        <v>81</v>
      </c>
      <c r="D23" s="237" t="s">
        <v>657</v>
      </c>
      <c r="E23" s="293">
        <v>1655</v>
      </c>
      <c r="F23" s="237" t="s">
        <v>670</v>
      </c>
      <c r="G23" s="293">
        <v>1705</v>
      </c>
      <c r="H23" s="237" t="s">
        <v>676</v>
      </c>
      <c r="I23" s="293">
        <v>1970</v>
      </c>
      <c r="J23" s="217" t="s">
        <v>81</v>
      </c>
      <c r="K23" s="217">
        <v>150</v>
      </c>
      <c r="L23" s="217">
        <f t="shared" si="0"/>
        <v>950</v>
      </c>
      <c r="M23" s="234">
        <f t="shared" si="1"/>
        <v>1285</v>
      </c>
      <c r="N23" s="217">
        <f t="shared" ref="N23:N31" si="2">K23+20</f>
        <v>170</v>
      </c>
      <c r="O23" s="217">
        <f t="shared" ref="O23:O31" si="3">N23+870</f>
        <v>1040</v>
      </c>
      <c r="P23" s="234">
        <f t="shared" ref="P23:P31" si="4">CEILING((O23*1.35 ),5)</f>
        <v>1405</v>
      </c>
      <c r="W23" s="289" t="s">
        <v>641</v>
      </c>
      <c r="X23" s="290">
        <v>1560</v>
      </c>
      <c r="Y23" s="290">
        <v>1610</v>
      </c>
      <c r="Z23" s="290">
        <v>1870</v>
      </c>
      <c r="AA23" s="291" t="s">
        <v>641</v>
      </c>
      <c r="AB23" s="290">
        <v>1560</v>
      </c>
      <c r="AC23" s="290">
        <v>1610</v>
      </c>
      <c r="AD23" s="290">
        <v>1870</v>
      </c>
    </row>
    <row r="24" spans="1:30" ht="15" customHeight="1" thickBot="1">
      <c r="A24" s="955"/>
      <c r="B24" s="292"/>
      <c r="C24" s="236" t="s">
        <v>70</v>
      </c>
      <c r="D24" s="237" t="s">
        <v>658</v>
      </c>
      <c r="E24" s="293">
        <v>1755</v>
      </c>
      <c r="F24" s="237" t="s">
        <v>671</v>
      </c>
      <c r="G24" s="293">
        <v>1805</v>
      </c>
      <c r="H24" s="237" t="s">
        <v>677</v>
      </c>
      <c r="I24" s="293">
        <v>2070</v>
      </c>
      <c r="J24" s="217" t="s">
        <v>70</v>
      </c>
      <c r="K24" s="217">
        <v>215</v>
      </c>
      <c r="L24" s="217">
        <f t="shared" si="0"/>
        <v>1015</v>
      </c>
      <c r="M24" s="234">
        <f t="shared" si="1"/>
        <v>1375</v>
      </c>
      <c r="N24" s="217">
        <f t="shared" si="2"/>
        <v>235</v>
      </c>
      <c r="O24" s="217">
        <f t="shared" si="3"/>
        <v>1105</v>
      </c>
      <c r="P24" s="234">
        <f t="shared" si="4"/>
        <v>1495</v>
      </c>
      <c r="W24" s="289" t="s">
        <v>642</v>
      </c>
      <c r="X24" s="290">
        <v>1655</v>
      </c>
      <c r="Y24" s="290">
        <v>1705</v>
      </c>
      <c r="Z24" s="290">
        <v>1970</v>
      </c>
      <c r="AA24" s="291" t="s">
        <v>642</v>
      </c>
      <c r="AB24" s="290">
        <v>1655</v>
      </c>
      <c r="AC24" s="290">
        <v>1705</v>
      </c>
      <c r="AD24" s="290">
        <v>1970</v>
      </c>
    </row>
    <row r="25" spans="1:30" ht="15" customHeight="1" thickBot="1">
      <c r="A25" s="955"/>
      <c r="B25" s="292"/>
      <c r="C25" s="236" t="s">
        <v>75</v>
      </c>
      <c r="D25" s="237" t="s">
        <v>659</v>
      </c>
      <c r="E25" s="293">
        <v>1860</v>
      </c>
      <c r="F25" s="237" t="s">
        <v>672</v>
      </c>
      <c r="G25" s="293">
        <v>1910</v>
      </c>
      <c r="H25" s="237" t="s">
        <v>678</v>
      </c>
      <c r="I25" s="293">
        <v>2170</v>
      </c>
      <c r="J25" s="217" t="s">
        <v>75</v>
      </c>
      <c r="K25" s="217">
        <v>290</v>
      </c>
      <c r="L25" s="217">
        <f t="shared" si="0"/>
        <v>1090</v>
      </c>
      <c r="M25" s="234">
        <f t="shared" si="1"/>
        <v>1475</v>
      </c>
      <c r="N25" s="217">
        <f t="shared" si="2"/>
        <v>310</v>
      </c>
      <c r="O25" s="217">
        <f t="shared" si="3"/>
        <v>1180</v>
      </c>
      <c r="P25" s="234">
        <f t="shared" si="4"/>
        <v>1595</v>
      </c>
      <c r="W25" s="289" t="s">
        <v>643</v>
      </c>
      <c r="X25" s="290">
        <v>1755</v>
      </c>
      <c r="Y25" s="290">
        <v>1805</v>
      </c>
      <c r="Z25" s="290">
        <v>2070</v>
      </c>
      <c r="AA25" s="291" t="s">
        <v>643</v>
      </c>
      <c r="AB25" s="290">
        <v>1755</v>
      </c>
      <c r="AC25" s="290">
        <v>1805</v>
      </c>
      <c r="AD25" s="290">
        <v>2070</v>
      </c>
    </row>
    <row r="26" spans="1:30" ht="15" customHeight="1" thickBot="1">
      <c r="A26" s="955"/>
      <c r="B26" s="295"/>
      <c r="C26" s="236" t="s">
        <v>76</v>
      </c>
      <c r="D26" s="237" t="s">
        <v>660</v>
      </c>
      <c r="E26" s="293">
        <v>1970</v>
      </c>
      <c r="F26" s="237" t="s">
        <v>673</v>
      </c>
      <c r="G26" s="293">
        <v>2020</v>
      </c>
      <c r="H26" s="237" t="s">
        <v>679</v>
      </c>
      <c r="I26" s="293">
        <v>2280</v>
      </c>
      <c r="J26" s="217" t="s">
        <v>76</v>
      </c>
      <c r="K26" s="217">
        <v>370</v>
      </c>
      <c r="L26" s="217">
        <f t="shared" si="0"/>
        <v>1170</v>
      </c>
      <c r="M26" s="234">
        <f t="shared" si="1"/>
        <v>1580</v>
      </c>
      <c r="N26" s="217">
        <f t="shared" si="2"/>
        <v>390</v>
      </c>
      <c r="O26" s="217">
        <f t="shared" si="3"/>
        <v>1260</v>
      </c>
      <c r="P26" s="234">
        <f t="shared" si="4"/>
        <v>1705</v>
      </c>
      <c r="W26" s="289" t="s">
        <v>644</v>
      </c>
      <c r="X26" s="290">
        <v>1860</v>
      </c>
      <c r="Y26" s="290">
        <v>1910</v>
      </c>
      <c r="Z26" s="290">
        <v>2170</v>
      </c>
      <c r="AA26" s="291" t="s">
        <v>644</v>
      </c>
      <c r="AB26" s="290">
        <v>1860</v>
      </c>
      <c r="AC26" s="290">
        <v>1910</v>
      </c>
      <c r="AD26" s="290">
        <v>2170</v>
      </c>
    </row>
    <row r="27" spans="1:30" ht="15" customHeight="1" thickBot="1">
      <c r="A27" s="955"/>
      <c r="B27" s="292"/>
      <c r="C27" s="236" t="s">
        <v>71</v>
      </c>
      <c r="D27" s="237" t="s">
        <v>661</v>
      </c>
      <c r="E27" s="293">
        <v>2400</v>
      </c>
      <c r="F27" s="237" t="s">
        <v>661</v>
      </c>
      <c r="G27" s="293">
        <v>2400</v>
      </c>
      <c r="H27" s="237" t="s">
        <v>661</v>
      </c>
      <c r="I27" s="293">
        <v>2400</v>
      </c>
      <c r="J27" s="217" t="s">
        <v>71</v>
      </c>
      <c r="K27" s="217">
        <v>460</v>
      </c>
      <c r="L27" s="217">
        <f t="shared" si="0"/>
        <v>1260</v>
      </c>
      <c r="M27" s="234">
        <f t="shared" si="1"/>
        <v>1705</v>
      </c>
      <c r="N27" s="217">
        <f t="shared" si="2"/>
        <v>480</v>
      </c>
      <c r="O27" s="217">
        <f t="shared" si="3"/>
        <v>1350</v>
      </c>
      <c r="P27" s="234">
        <f t="shared" si="4"/>
        <v>1825</v>
      </c>
      <c r="W27" s="289" t="s">
        <v>645</v>
      </c>
      <c r="X27" s="290">
        <v>1970</v>
      </c>
      <c r="Y27" s="290">
        <v>2020</v>
      </c>
      <c r="Z27" s="290">
        <v>2280</v>
      </c>
      <c r="AA27" s="291" t="s">
        <v>645</v>
      </c>
      <c r="AB27" s="290">
        <v>1970</v>
      </c>
      <c r="AC27" s="290">
        <v>2020</v>
      </c>
      <c r="AD27" s="290">
        <v>2280</v>
      </c>
    </row>
    <row r="28" spans="1:30" ht="15" customHeight="1" thickBot="1">
      <c r="A28" s="955"/>
      <c r="B28" s="292"/>
      <c r="C28" s="236" t="s">
        <v>72</v>
      </c>
      <c r="D28" s="236" t="s">
        <v>662</v>
      </c>
      <c r="E28" s="293">
        <v>2550</v>
      </c>
      <c r="F28" s="236" t="s">
        <v>662</v>
      </c>
      <c r="G28" s="293">
        <v>2550</v>
      </c>
      <c r="H28" s="236" t="s">
        <v>662</v>
      </c>
      <c r="I28" s="293">
        <v>2550</v>
      </c>
      <c r="J28" s="217" t="s">
        <v>72</v>
      </c>
      <c r="K28" s="217">
        <v>560</v>
      </c>
      <c r="L28" s="217">
        <f t="shared" si="0"/>
        <v>1360</v>
      </c>
      <c r="M28" s="234">
        <f t="shared" si="1"/>
        <v>1840</v>
      </c>
      <c r="N28" s="217">
        <f t="shared" si="2"/>
        <v>580</v>
      </c>
      <c r="O28" s="217">
        <f t="shared" si="3"/>
        <v>1450</v>
      </c>
      <c r="P28" s="234">
        <f t="shared" si="4"/>
        <v>1960</v>
      </c>
      <c r="W28" s="289" t="s">
        <v>646</v>
      </c>
      <c r="X28" s="291"/>
      <c r="Y28" s="291"/>
      <c r="Z28" s="290">
        <v>2400</v>
      </c>
      <c r="AA28" s="291" t="s">
        <v>646</v>
      </c>
      <c r="AB28" s="291"/>
      <c r="AC28" s="291"/>
      <c r="AD28" s="290">
        <v>2400</v>
      </c>
    </row>
    <row r="29" spans="1:30" ht="15" customHeight="1" thickBot="1">
      <c r="A29" s="955"/>
      <c r="B29" s="292"/>
      <c r="C29" s="236" t="s">
        <v>77</v>
      </c>
      <c r="D29" s="236" t="s">
        <v>663</v>
      </c>
      <c r="E29" s="293">
        <v>2725</v>
      </c>
      <c r="F29" s="236" t="s">
        <v>663</v>
      </c>
      <c r="G29" s="293">
        <v>2725</v>
      </c>
      <c r="H29" s="236" t="s">
        <v>663</v>
      </c>
      <c r="I29" s="293">
        <v>2725</v>
      </c>
      <c r="J29" s="217" t="s">
        <v>77</v>
      </c>
      <c r="K29" s="217">
        <v>670</v>
      </c>
      <c r="L29" s="217">
        <f t="shared" si="0"/>
        <v>1470</v>
      </c>
      <c r="M29" s="234">
        <f t="shared" si="1"/>
        <v>1985</v>
      </c>
      <c r="N29" s="217">
        <f t="shared" si="2"/>
        <v>690</v>
      </c>
      <c r="O29" s="217">
        <f t="shared" si="3"/>
        <v>1560</v>
      </c>
      <c r="P29" s="234">
        <f t="shared" si="4"/>
        <v>2110</v>
      </c>
      <c r="W29" s="289" t="s">
        <v>647</v>
      </c>
      <c r="X29" s="291"/>
      <c r="Y29" s="291"/>
      <c r="Z29" s="290">
        <v>2550</v>
      </c>
      <c r="AA29" s="291" t="s">
        <v>647</v>
      </c>
      <c r="AB29" s="291"/>
      <c r="AC29" s="291"/>
      <c r="AD29" s="290">
        <v>2550</v>
      </c>
    </row>
    <row r="30" spans="1:30" ht="15" customHeight="1" thickBot="1">
      <c r="A30" s="955"/>
      <c r="B30" s="292"/>
      <c r="C30" s="236" t="s">
        <v>74</v>
      </c>
      <c r="D30" s="236" t="s">
        <v>664</v>
      </c>
      <c r="E30" s="293">
        <v>2950</v>
      </c>
      <c r="F30" s="236" t="s">
        <v>664</v>
      </c>
      <c r="G30" s="293">
        <v>2950</v>
      </c>
      <c r="H30" s="236" t="s">
        <v>664</v>
      </c>
      <c r="I30" s="293">
        <v>2950</v>
      </c>
      <c r="J30" s="217" t="s">
        <v>74</v>
      </c>
      <c r="K30" s="217">
        <v>820</v>
      </c>
      <c r="L30" s="217">
        <f t="shared" si="0"/>
        <v>1620</v>
      </c>
      <c r="M30" s="234">
        <f t="shared" si="1"/>
        <v>2190</v>
      </c>
      <c r="N30" s="217">
        <f t="shared" si="2"/>
        <v>840</v>
      </c>
      <c r="O30" s="217">
        <f t="shared" si="3"/>
        <v>1710</v>
      </c>
      <c r="P30" s="234">
        <f t="shared" si="4"/>
        <v>2310</v>
      </c>
      <c r="W30" s="289" t="s">
        <v>648</v>
      </c>
      <c r="X30" s="291"/>
      <c r="Y30" s="291"/>
      <c r="Z30" s="290">
        <v>2725</v>
      </c>
      <c r="AA30" s="291" t="s">
        <v>648</v>
      </c>
      <c r="AB30" s="291"/>
      <c r="AC30" s="291"/>
      <c r="AD30" s="290">
        <v>2725</v>
      </c>
    </row>
    <row r="31" spans="1:30" ht="15" customHeight="1" thickBot="1">
      <c r="A31" s="955"/>
      <c r="B31" s="292"/>
      <c r="C31" s="236" t="s">
        <v>78</v>
      </c>
      <c r="D31" s="236" t="s">
        <v>665</v>
      </c>
      <c r="E31" s="293">
        <v>3250</v>
      </c>
      <c r="F31" s="236" t="s">
        <v>665</v>
      </c>
      <c r="G31" s="293">
        <v>3250</v>
      </c>
      <c r="H31" s="236" t="s">
        <v>665</v>
      </c>
      <c r="I31" s="293">
        <v>3250</v>
      </c>
      <c r="J31" s="217" t="s">
        <v>78</v>
      </c>
      <c r="K31" s="217">
        <v>1010</v>
      </c>
      <c r="L31" s="217">
        <f t="shared" si="0"/>
        <v>1810</v>
      </c>
      <c r="M31" s="234">
        <f t="shared" si="1"/>
        <v>2445</v>
      </c>
      <c r="N31" s="217">
        <f t="shared" si="2"/>
        <v>1030</v>
      </c>
      <c r="O31" s="217">
        <f t="shared" si="3"/>
        <v>1900</v>
      </c>
      <c r="P31" s="234">
        <f t="shared" si="4"/>
        <v>2565</v>
      </c>
      <c r="W31" s="289" t="s">
        <v>649</v>
      </c>
      <c r="X31" s="291"/>
      <c r="Y31" s="291"/>
      <c r="Z31" s="290">
        <v>2950</v>
      </c>
      <c r="AA31" s="291" t="s">
        <v>649</v>
      </c>
      <c r="AB31" s="291"/>
      <c r="AC31" s="291"/>
      <c r="AD31" s="290">
        <v>2950</v>
      </c>
    </row>
    <row r="32" spans="1:30" ht="15" customHeight="1" thickBot="1">
      <c r="A32" s="955"/>
      <c r="B32" s="292"/>
      <c r="C32" s="253"/>
      <c r="D32" s="253"/>
      <c r="E32" s="242"/>
      <c r="F32" s="260"/>
      <c r="G32" s="296"/>
      <c r="H32" s="297"/>
      <c r="I32" s="242"/>
      <c r="M32" s="234"/>
      <c r="P32" s="234"/>
      <c r="W32" s="289" t="s">
        <v>650</v>
      </c>
      <c r="X32" s="291"/>
      <c r="Y32" s="291"/>
      <c r="Z32" s="290">
        <v>3250</v>
      </c>
      <c r="AA32" s="291" t="s">
        <v>650</v>
      </c>
      <c r="AB32" s="291"/>
      <c r="AC32" s="291"/>
      <c r="AD32" s="290">
        <v>3250</v>
      </c>
    </row>
    <row r="33" spans="1:30" ht="15" customHeight="1">
      <c r="A33" s="954" t="s">
        <v>913</v>
      </c>
      <c r="B33" s="285" t="s">
        <v>629</v>
      </c>
      <c r="C33" s="230" t="s">
        <v>214</v>
      </c>
      <c r="D33" s="230" t="s">
        <v>651</v>
      </c>
      <c r="E33" s="286">
        <v>1340</v>
      </c>
      <c r="F33" s="288"/>
      <c r="G33" s="233" t="s">
        <v>726</v>
      </c>
      <c r="H33" s="233"/>
      <c r="I33" s="233" t="s">
        <v>726</v>
      </c>
      <c r="M33" s="234"/>
      <c r="P33" s="234"/>
      <c r="W33" s="223"/>
      <c r="X33" s="298"/>
      <c r="Y33" s="298"/>
      <c r="Z33" s="299"/>
      <c r="AA33" s="298"/>
      <c r="AB33" s="298"/>
      <c r="AC33" s="298"/>
      <c r="AD33" s="299"/>
    </row>
    <row r="34" spans="1:30" ht="15" customHeight="1">
      <c r="A34" s="955"/>
      <c r="B34" s="292" t="s">
        <v>630</v>
      </c>
      <c r="C34" s="236" t="s">
        <v>80</v>
      </c>
      <c r="D34" s="236" t="s">
        <v>652</v>
      </c>
      <c r="E34" s="293">
        <v>1360</v>
      </c>
      <c r="F34" s="294"/>
      <c r="G34" s="239" t="s">
        <v>726</v>
      </c>
      <c r="H34" s="239"/>
      <c r="I34" s="239" t="s">
        <v>726</v>
      </c>
      <c r="M34" s="234"/>
      <c r="P34" s="234"/>
      <c r="W34" s="223"/>
      <c r="X34" s="298"/>
      <c r="Y34" s="298"/>
      <c r="Z34" s="299"/>
      <c r="AA34" s="298"/>
      <c r="AB34" s="298"/>
      <c r="AC34" s="298"/>
      <c r="AD34" s="299"/>
    </row>
    <row r="35" spans="1:30" ht="15" customHeight="1">
      <c r="A35" s="955"/>
      <c r="B35" s="292" t="s">
        <v>682</v>
      </c>
      <c r="C35" s="236" t="s">
        <v>118</v>
      </c>
      <c r="D35" s="236" t="s">
        <v>653</v>
      </c>
      <c r="E35" s="293">
        <v>1390</v>
      </c>
      <c r="F35" s="294" t="s">
        <v>666</v>
      </c>
      <c r="G35" s="300">
        <v>1420</v>
      </c>
      <c r="H35" s="239"/>
      <c r="I35" s="239" t="s">
        <v>726</v>
      </c>
      <c r="M35" s="234"/>
      <c r="P35" s="234"/>
      <c r="W35" s="223"/>
      <c r="X35" s="298"/>
      <c r="Y35" s="298"/>
      <c r="Z35" s="299"/>
      <c r="AA35" s="298"/>
      <c r="AB35" s="298"/>
      <c r="AC35" s="298"/>
      <c r="AD35" s="299"/>
    </row>
    <row r="36" spans="1:30" ht="15" customHeight="1">
      <c r="A36" s="955"/>
      <c r="B36" s="292"/>
      <c r="C36" s="236" t="s">
        <v>119</v>
      </c>
      <c r="D36" s="236" t="s">
        <v>654</v>
      </c>
      <c r="E36" s="293">
        <v>1440</v>
      </c>
      <c r="F36" s="294" t="s">
        <v>667</v>
      </c>
      <c r="G36" s="300">
        <v>1470</v>
      </c>
      <c r="H36" s="239"/>
      <c r="I36" s="239" t="s">
        <v>726</v>
      </c>
      <c r="M36" s="234"/>
      <c r="P36" s="234"/>
      <c r="W36" s="223"/>
      <c r="X36" s="298"/>
      <c r="Y36" s="298"/>
      <c r="Z36" s="299"/>
      <c r="AA36" s="298"/>
      <c r="AB36" s="298"/>
      <c r="AC36" s="298"/>
      <c r="AD36" s="299"/>
    </row>
    <row r="37" spans="1:30" ht="15" customHeight="1">
      <c r="A37" s="955"/>
      <c r="B37" s="292"/>
      <c r="C37" s="236" t="s">
        <v>117</v>
      </c>
      <c r="D37" s="236" t="s">
        <v>655</v>
      </c>
      <c r="E37" s="293">
        <v>1490</v>
      </c>
      <c r="F37" s="294" t="s">
        <v>668</v>
      </c>
      <c r="G37" s="300">
        <v>1540</v>
      </c>
      <c r="H37" s="239" t="s">
        <v>674</v>
      </c>
      <c r="I37" s="301">
        <v>1800</v>
      </c>
      <c r="M37" s="234"/>
      <c r="P37" s="234"/>
      <c r="W37" s="223"/>
      <c r="X37" s="298"/>
      <c r="Y37" s="298"/>
      <c r="Z37" s="299"/>
      <c r="AA37" s="298"/>
      <c r="AB37" s="298"/>
      <c r="AC37" s="298"/>
      <c r="AD37" s="299"/>
    </row>
    <row r="38" spans="1:30" ht="15" customHeight="1">
      <c r="A38" s="955"/>
      <c r="B38" s="292"/>
      <c r="C38" s="236" t="s">
        <v>79</v>
      </c>
      <c r="D38" s="236" t="s">
        <v>656</v>
      </c>
      <c r="E38" s="293">
        <v>1560</v>
      </c>
      <c r="F38" s="294" t="s">
        <v>669</v>
      </c>
      <c r="G38" s="300">
        <v>1610</v>
      </c>
      <c r="H38" s="239" t="s">
        <v>675</v>
      </c>
      <c r="I38" s="301">
        <v>1870</v>
      </c>
      <c r="M38" s="234"/>
      <c r="P38" s="234"/>
      <c r="W38" s="223"/>
      <c r="X38" s="298"/>
      <c r="Y38" s="298"/>
      <c r="Z38" s="299"/>
      <c r="AA38" s="298"/>
      <c r="AB38" s="298"/>
      <c r="AC38" s="298"/>
      <c r="AD38" s="299"/>
    </row>
    <row r="39" spans="1:30" ht="15" customHeight="1">
      <c r="A39" s="955"/>
      <c r="B39" s="292"/>
      <c r="C39" s="236" t="s">
        <v>81</v>
      </c>
      <c r="D39" s="236" t="s">
        <v>657</v>
      </c>
      <c r="E39" s="293">
        <v>1655</v>
      </c>
      <c r="F39" s="294" t="s">
        <v>670</v>
      </c>
      <c r="G39" s="300">
        <v>1705</v>
      </c>
      <c r="H39" s="239" t="s">
        <v>676</v>
      </c>
      <c r="I39" s="301">
        <v>1970</v>
      </c>
      <c r="M39" s="234"/>
      <c r="P39" s="234"/>
      <c r="W39" s="223"/>
      <c r="X39" s="298"/>
      <c r="Y39" s="298"/>
      <c r="Z39" s="299"/>
      <c r="AA39" s="298"/>
      <c r="AB39" s="298"/>
      <c r="AC39" s="298"/>
      <c r="AD39" s="299"/>
    </row>
    <row r="40" spans="1:30" ht="15" customHeight="1">
      <c r="A40" s="955"/>
      <c r="B40" s="292"/>
      <c r="C40" s="236" t="s">
        <v>70</v>
      </c>
      <c r="D40" s="236" t="s">
        <v>658</v>
      </c>
      <c r="E40" s="293">
        <v>1755</v>
      </c>
      <c r="F40" s="294" t="s">
        <v>671</v>
      </c>
      <c r="G40" s="300">
        <v>1805</v>
      </c>
      <c r="H40" s="239" t="s">
        <v>677</v>
      </c>
      <c r="I40" s="301">
        <v>2070</v>
      </c>
      <c r="M40" s="234"/>
      <c r="P40" s="234"/>
      <c r="W40" s="223"/>
      <c r="X40" s="298"/>
      <c r="Y40" s="298"/>
      <c r="Z40" s="299"/>
      <c r="AA40" s="298"/>
      <c r="AB40" s="298"/>
      <c r="AC40" s="298"/>
      <c r="AD40" s="299"/>
    </row>
    <row r="41" spans="1:30" ht="15" customHeight="1">
      <c r="A41" s="955"/>
      <c r="B41" s="292"/>
      <c r="C41" s="236" t="s">
        <v>75</v>
      </c>
      <c r="D41" s="236" t="s">
        <v>659</v>
      </c>
      <c r="E41" s="293">
        <v>1860</v>
      </c>
      <c r="F41" s="294" t="s">
        <v>672</v>
      </c>
      <c r="G41" s="300">
        <v>1910</v>
      </c>
      <c r="H41" s="239" t="s">
        <v>678</v>
      </c>
      <c r="I41" s="301">
        <v>2170</v>
      </c>
      <c r="M41" s="234"/>
      <c r="P41" s="234"/>
      <c r="W41" s="223"/>
      <c r="X41" s="298"/>
      <c r="Y41" s="298"/>
      <c r="Z41" s="299"/>
      <c r="AA41" s="298"/>
      <c r="AB41" s="298"/>
      <c r="AC41" s="298"/>
      <c r="AD41" s="299"/>
    </row>
    <row r="42" spans="1:30" ht="15" customHeight="1">
      <c r="A42" s="955"/>
      <c r="B42" s="295"/>
      <c r="C42" s="236" t="s">
        <v>76</v>
      </c>
      <c r="D42" s="236" t="s">
        <v>660</v>
      </c>
      <c r="E42" s="293">
        <v>1970</v>
      </c>
      <c r="F42" s="294" t="s">
        <v>673</v>
      </c>
      <c r="G42" s="300">
        <v>2020</v>
      </c>
      <c r="H42" s="239" t="s">
        <v>679</v>
      </c>
      <c r="I42" s="301">
        <v>2280</v>
      </c>
      <c r="M42" s="234"/>
      <c r="P42" s="234"/>
      <c r="W42" s="223"/>
      <c r="X42" s="298"/>
      <c r="Y42" s="298"/>
      <c r="Z42" s="299"/>
      <c r="AA42" s="298"/>
      <c r="AB42" s="298"/>
      <c r="AC42" s="298"/>
      <c r="AD42" s="299"/>
    </row>
    <row r="43" spans="1:30" ht="15" customHeight="1">
      <c r="A43" s="955"/>
      <c r="B43" s="292"/>
      <c r="C43" s="236" t="s">
        <v>71</v>
      </c>
      <c r="D43" s="236" t="s">
        <v>661</v>
      </c>
      <c r="E43" s="293">
        <v>2400</v>
      </c>
      <c r="F43" s="294" t="s">
        <v>661</v>
      </c>
      <c r="G43" s="300">
        <v>2400</v>
      </c>
      <c r="H43" s="239" t="s">
        <v>661</v>
      </c>
      <c r="I43" s="301">
        <v>2400</v>
      </c>
      <c r="M43" s="234"/>
      <c r="P43" s="234"/>
      <c r="W43" s="223"/>
      <c r="X43" s="298"/>
      <c r="Y43" s="298"/>
      <c r="Z43" s="299"/>
      <c r="AA43" s="298"/>
      <c r="AB43" s="298"/>
      <c r="AC43" s="298"/>
      <c r="AD43" s="299"/>
    </row>
    <row r="44" spans="1:30" ht="15" customHeight="1">
      <c r="A44" s="955"/>
      <c r="B44" s="292"/>
      <c r="C44" s="236" t="s">
        <v>72</v>
      </c>
      <c r="D44" s="236" t="s">
        <v>662</v>
      </c>
      <c r="E44" s="293">
        <v>2550</v>
      </c>
      <c r="F44" s="294" t="s">
        <v>662</v>
      </c>
      <c r="G44" s="300">
        <v>2550</v>
      </c>
      <c r="H44" s="239" t="s">
        <v>662</v>
      </c>
      <c r="I44" s="301">
        <v>2550</v>
      </c>
      <c r="M44" s="234"/>
      <c r="P44" s="234"/>
      <c r="W44" s="223"/>
      <c r="X44" s="298"/>
      <c r="Y44" s="298"/>
      <c r="Z44" s="299"/>
      <c r="AA44" s="298"/>
      <c r="AB44" s="298"/>
      <c r="AC44" s="298"/>
      <c r="AD44" s="299"/>
    </row>
    <row r="45" spans="1:30" ht="15" customHeight="1">
      <c r="A45" s="955"/>
      <c r="B45" s="292"/>
      <c r="C45" s="236" t="s">
        <v>77</v>
      </c>
      <c r="D45" s="236" t="s">
        <v>663</v>
      </c>
      <c r="E45" s="293">
        <v>2725</v>
      </c>
      <c r="F45" s="294" t="s">
        <v>663</v>
      </c>
      <c r="G45" s="300">
        <v>2725</v>
      </c>
      <c r="H45" s="239" t="s">
        <v>663</v>
      </c>
      <c r="I45" s="301">
        <v>2725</v>
      </c>
      <c r="M45" s="234"/>
      <c r="P45" s="234"/>
      <c r="W45" s="223"/>
      <c r="X45" s="298"/>
      <c r="Y45" s="298"/>
      <c r="Z45" s="299"/>
      <c r="AA45" s="298"/>
      <c r="AB45" s="298"/>
      <c r="AC45" s="298"/>
      <c r="AD45" s="299"/>
    </row>
    <row r="46" spans="1:30" ht="15" customHeight="1">
      <c r="A46" s="955"/>
      <c r="B46" s="292"/>
      <c r="C46" s="236" t="s">
        <v>74</v>
      </c>
      <c r="D46" s="236" t="s">
        <v>664</v>
      </c>
      <c r="E46" s="293">
        <v>2950</v>
      </c>
      <c r="F46" s="294" t="s">
        <v>664</v>
      </c>
      <c r="G46" s="300">
        <v>2950</v>
      </c>
      <c r="H46" s="239" t="s">
        <v>664</v>
      </c>
      <c r="I46" s="301">
        <v>2950</v>
      </c>
      <c r="M46" s="234"/>
      <c r="P46" s="234"/>
      <c r="W46" s="223"/>
      <c r="X46" s="298"/>
      <c r="Y46" s="298"/>
      <c r="Z46" s="299"/>
      <c r="AA46" s="298"/>
      <c r="AB46" s="298"/>
      <c r="AC46" s="298"/>
      <c r="AD46" s="299"/>
    </row>
    <row r="47" spans="1:30" ht="15" customHeight="1">
      <c r="A47" s="955"/>
      <c r="B47" s="292"/>
      <c r="C47" s="236" t="s">
        <v>78</v>
      </c>
      <c r="D47" s="236" t="s">
        <v>665</v>
      </c>
      <c r="E47" s="293">
        <v>3250</v>
      </c>
      <c r="F47" s="294" t="s">
        <v>665</v>
      </c>
      <c r="G47" s="300">
        <v>3250</v>
      </c>
      <c r="H47" s="239" t="s">
        <v>665</v>
      </c>
      <c r="I47" s="301">
        <v>3250</v>
      </c>
      <c r="M47" s="234"/>
      <c r="P47" s="234"/>
      <c r="W47" s="223"/>
      <c r="X47" s="298"/>
      <c r="Y47" s="298"/>
      <c r="Z47" s="299"/>
      <c r="AA47" s="298"/>
      <c r="AB47" s="298"/>
      <c r="AC47" s="298"/>
      <c r="AD47" s="299"/>
    </row>
    <row r="48" spans="1:30" ht="15" customHeight="1" thickBot="1">
      <c r="A48" s="956"/>
      <c r="B48" s="302"/>
      <c r="C48" s="255"/>
      <c r="D48" s="303"/>
      <c r="E48" s="304"/>
      <c r="F48" s="305"/>
      <c r="G48" s="306"/>
      <c r="H48" s="304"/>
      <c r="I48" s="305"/>
      <c r="M48" s="234"/>
      <c r="P48" s="234"/>
      <c r="W48" s="223"/>
      <c r="X48" s="298"/>
      <c r="Y48" s="298"/>
      <c r="Z48" s="299"/>
      <c r="AA48" s="298"/>
      <c r="AB48" s="298"/>
      <c r="AC48" s="298"/>
      <c r="AD48" s="299"/>
    </row>
    <row r="49" spans="1:31" ht="15" customHeight="1" thickBot="1">
      <c r="A49" s="954" t="s">
        <v>914</v>
      </c>
      <c r="B49" s="285" t="s">
        <v>629</v>
      </c>
      <c r="C49" s="230" t="s">
        <v>214</v>
      </c>
      <c r="D49" s="230" t="s">
        <v>651</v>
      </c>
      <c r="E49" s="310">
        <v>1660</v>
      </c>
      <c r="F49" s="233"/>
      <c r="G49" s="233" t="s">
        <v>726</v>
      </c>
      <c r="H49" s="233"/>
      <c r="I49" s="233" t="s">
        <v>726</v>
      </c>
      <c r="J49" s="217" t="s">
        <v>214</v>
      </c>
      <c r="K49" s="217">
        <v>-30</v>
      </c>
      <c r="L49" s="217">
        <f>K49+690</f>
        <v>660</v>
      </c>
      <c r="M49" s="234">
        <f>CEILING((L49*1.35 ),5)</f>
        <v>895</v>
      </c>
      <c r="X49" s="307"/>
      <c r="Y49" s="284" t="s">
        <v>631</v>
      </c>
      <c r="Z49" s="284"/>
      <c r="AA49" s="284"/>
      <c r="AB49" s="284"/>
      <c r="AC49" s="284" t="s">
        <v>632</v>
      </c>
      <c r="AD49" s="284"/>
      <c r="AE49" s="284"/>
    </row>
    <row r="50" spans="1:31" ht="15" customHeight="1" thickBot="1">
      <c r="A50" s="955"/>
      <c r="B50" s="292" t="s">
        <v>680</v>
      </c>
      <c r="C50" s="236" t="s">
        <v>80</v>
      </c>
      <c r="D50" s="236" t="s">
        <v>652</v>
      </c>
      <c r="E50" s="308">
        <v>1690</v>
      </c>
      <c r="F50" s="239"/>
      <c r="G50" s="239" t="s">
        <v>726</v>
      </c>
      <c r="H50" s="239"/>
      <c r="I50" s="239" t="s">
        <v>726</v>
      </c>
      <c r="J50" s="217" t="s">
        <v>80</v>
      </c>
      <c r="K50" s="217">
        <v>40</v>
      </c>
      <c r="L50" s="217">
        <f t="shared" ref="L50:L63" si="5">K50+690</f>
        <v>730</v>
      </c>
      <c r="M50" s="234">
        <f t="shared" ref="M50:M63" si="6">CEILING((L50*1.35 ),5)</f>
        <v>990</v>
      </c>
      <c r="X50" s="309"/>
      <c r="Y50" s="290" t="s">
        <v>633</v>
      </c>
      <c r="Z50" s="291" t="s">
        <v>634</v>
      </c>
      <c r="AA50" s="291" t="s">
        <v>635</v>
      </c>
      <c r="AB50" s="291"/>
      <c r="AC50" s="290" t="s">
        <v>633</v>
      </c>
      <c r="AD50" s="291" t="s">
        <v>634</v>
      </c>
      <c r="AE50" s="291" t="s">
        <v>635</v>
      </c>
    </row>
    <row r="51" spans="1:31" ht="15" customHeight="1" thickBot="1">
      <c r="A51" s="955"/>
      <c r="B51" s="292" t="s">
        <v>681</v>
      </c>
      <c r="C51" s="236" t="s">
        <v>118</v>
      </c>
      <c r="D51" s="236" t="s">
        <v>653</v>
      </c>
      <c r="E51" s="308">
        <v>1750</v>
      </c>
      <c r="F51" s="239" t="s">
        <v>666</v>
      </c>
      <c r="G51" s="300">
        <v>1790</v>
      </c>
      <c r="H51" s="239"/>
      <c r="I51" s="239" t="s">
        <v>726</v>
      </c>
      <c r="J51" s="217" t="s">
        <v>118</v>
      </c>
      <c r="K51" s="217">
        <v>80</v>
      </c>
      <c r="L51" s="217">
        <f t="shared" si="5"/>
        <v>770</v>
      </c>
      <c r="M51" s="234">
        <f t="shared" si="6"/>
        <v>1040</v>
      </c>
      <c r="X51" s="309" t="s">
        <v>636</v>
      </c>
      <c r="Y51" s="290">
        <v>1660</v>
      </c>
      <c r="Z51" s="291"/>
      <c r="AA51" s="291"/>
      <c r="AB51" s="291" t="s">
        <v>636</v>
      </c>
      <c r="AC51" s="290">
        <v>1720</v>
      </c>
      <c r="AD51" s="291"/>
      <c r="AE51" s="291"/>
    </row>
    <row r="52" spans="1:31" ht="15" customHeight="1" thickBot="1">
      <c r="A52" s="955"/>
      <c r="B52" s="292"/>
      <c r="C52" s="236" t="s">
        <v>119</v>
      </c>
      <c r="D52" s="236" t="s">
        <v>654</v>
      </c>
      <c r="E52" s="308">
        <v>1800</v>
      </c>
      <c r="F52" s="239" t="s">
        <v>667</v>
      </c>
      <c r="G52" s="300">
        <v>1850</v>
      </c>
      <c r="H52" s="239"/>
      <c r="I52" s="239" t="s">
        <v>726</v>
      </c>
      <c r="J52" s="217" t="s">
        <v>119</v>
      </c>
      <c r="K52" s="217">
        <v>130</v>
      </c>
      <c r="L52" s="217">
        <f t="shared" si="5"/>
        <v>820</v>
      </c>
      <c r="M52" s="234">
        <f t="shared" si="6"/>
        <v>1110</v>
      </c>
      <c r="N52" s="217">
        <f>K52+20</f>
        <v>150</v>
      </c>
      <c r="O52" s="217">
        <f>N52+870</f>
        <v>1020</v>
      </c>
      <c r="P52" s="217">
        <f>CEILING((O52*1.35 ),5)</f>
        <v>1380</v>
      </c>
      <c r="X52" s="309" t="s">
        <v>637</v>
      </c>
      <c r="Y52" s="290">
        <v>1690</v>
      </c>
      <c r="Z52" s="291"/>
      <c r="AA52" s="291"/>
      <c r="AB52" s="291" t="s">
        <v>637</v>
      </c>
      <c r="AC52" s="290">
        <v>1740</v>
      </c>
      <c r="AD52" s="291"/>
      <c r="AE52" s="291"/>
    </row>
    <row r="53" spans="1:31" ht="15" customHeight="1" thickBot="1">
      <c r="A53" s="955"/>
      <c r="B53" s="292"/>
      <c r="C53" s="236" t="s">
        <v>117</v>
      </c>
      <c r="D53" s="236" t="s">
        <v>655</v>
      </c>
      <c r="E53" s="308">
        <v>1865</v>
      </c>
      <c r="F53" s="239" t="s">
        <v>668</v>
      </c>
      <c r="G53" s="300">
        <v>1920</v>
      </c>
      <c r="H53" s="239" t="s">
        <v>674</v>
      </c>
      <c r="I53" s="301">
        <v>2350</v>
      </c>
      <c r="J53" s="217" t="s">
        <v>117</v>
      </c>
      <c r="K53" s="217">
        <v>210</v>
      </c>
      <c r="L53" s="217">
        <f t="shared" si="5"/>
        <v>900</v>
      </c>
      <c r="M53" s="234">
        <f t="shared" si="6"/>
        <v>1215</v>
      </c>
      <c r="N53" s="217">
        <f>K53+20</f>
        <v>230</v>
      </c>
      <c r="O53" s="217">
        <f t="shared" ref="O53:O63" si="7">N53+870</f>
        <v>1100</v>
      </c>
      <c r="P53" s="217">
        <f>CEILING((O53*1.35 ),5)</f>
        <v>1485</v>
      </c>
      <c r="X53" s="309" t="s">
        <v>638</v>
      </c>
      <c r="Y53" s="290">
        <v>1750</v>
      </c>
      <c r="Z53" s="290">
        <v>1790</v>
      </c>
      <c r="AA53" s="291"/>
      <c r="AB53" s="291" t="s">
        <v>638</v>
      </c>
      <c r="AC53" s="290">
        <v>1770</v>
      </c>
      <c r="AD53" s="290">
        <v>1790</v>
      </c>
      <c r="AE53" s="291"/>
    </row>
    <row r="54" spans="1:31" ht="15" customHeight="1" thickBot="1">
      <c r="A54" s="955"/>
      <c r="B54" s="292"/>
      <c r="C54" s="236" t="s">
        <v>79</v>
      </c>
      <c r="D54" s="236" t="s">
        <v>656</v>
      </c>
      <c r="E54" s="308">
        <v>1935</v>
      </c>
      <c r="F54" s="239" t="s">
        <v>669</v>
      </c>
      <c r="G54" s="300">
        <v>1985</v>
      </c>
      <c r="H54" s="239" t="s">
        <v>675</v>
      </c>
      <c r="I54" s="301">
        <v>2410</v>
      </c>
      <c r="J54" s="217" t="s">
        <v>79</v>
      </c>
      <c r="K54" s="217">
        <v>300</v>
      </c>
      <c r="L54" s="217">
        <f t="shared" si="5"/>
        <v>990</v>
      </c>
      <c r="M54" s="234">
        <f t="shared" si="6"/>
        <v>1340</v>
      </c>
      <c r="N54" s="217">
        <f>K54+20</f>
        <v>320</v>
      </c>
      <c r="O54" s="217">
        <f t="shared" si="7"/>
        <v>1190</v>
      </c>
      <c r="P54" s="234">
        <f>CEILING((O54*1.35 ),5)</f>
        <v>1610</v>
      </c>
      <c r="X54" s="309" t="s">
        <v>639</v>
      </c>
      <c r="Y54" s="290">
        <v>1800</v>
      </c>
      <c r="Z54" s="290">
        <v>1850</v>
      </c>
      <c r="AA54" s="291"/>
      <c r="AB54" s="291" t="s">
        <v>639</v>
      </c>
      <c r="AC54" s="290">
        <v>1810</v>
      </c>
      <c r="AD54" s="290">
        <v>1850</v>
      </c>
      <c r="AE54" s="291"/>
    </row>
    <row r="55" spans="1:31" ht="15" customHeight="1" thickBot="1">
      <c r="A55" s="955"/>
      <c r="B55" s="292"/>
      <c r="C55" s="236" t="s">
        <v>81</v>
      </c>
      <c r="D55" s="236" t="s">
        <v>657</v>
      </c>
      <c r="E55" s="308">
        <v>2030</v>
      </c>
      <c r="F55" s="239" t="s">
        <v>670</v>
      </c>
      <c r="G55" s="300">
        <v>2080</v>
      </c>
      <c r="H55" s="239" t="s">
        <v>676</v>
      </c>
      <c r="I55" s="301">
        <v>2505</v>
      </c>
      <c r="J55" s="217" t="s">
        <v>81</v>
      </c>
      <c r="K55" s="217">
        <v>410</v>
      </c>
      <c r="L55" s="217">
        <f t="shared" si="5"/>
        <v>1100</v>
      </c>
      <c r="M55" s="234">
        <f t="shared" si="6"/>
        <v>1485</v>
      </c>
      <c r="N55" s="217">
        <f t="shared" ref="N55:N63" si="8">K55+20</f>
        <v>430</v>
      </c>
      <c r="O55" s="217">
        <f t="shared" si="7"/>
        <v>1300</v>
      </c>
      <c r="P55" s="234">
        <f t="shared" ref="P55:P63" si="9">CEILING((O55*1.35 ),5)</f>
        <v>1755</v>
      </c>
      <c r="X55" s="309" t="s">
        <v>640</v>
      </c>
      <c r="Y55" s="290">
        <v>1865</v>
      </c>
      <c r="Z55" s="290">
        <v>1920</v>
      </c>
      <c r="AA55" s="290">
        <v>2350</v>
      </c>
      <c r="AB55" s="291" t="s">
        <v>640</v>
      </c>
      <c r="AC55" s="290">
        <v>1865</v>
      </c>
      <c r="AD55" s="290">
        <v>1920</v>
      </c>
      <c r="AE55" s="290">
        <v>2350</v>
      </c>
    </row>
    <row r="56" spans="1:31" ht="15" customHeight="1" thickBot="1">
      <c r="A56" s="955"/>
      <c r="B56" s="292"/>
      <c r="C56" s="236" t="s">
        <v>70</v>
      </c>
      <c r="D56" s="236" t="s">
        <v>658</v>
      </c>
      <c r="E56" s="308">
        <v>2130</v>
      </c>
      <c r="F56" s="239" t="s">
        <v>671</v>
      </c>
      <c r="G56" s="300">
        <v>2180</v>
      </c>
      <c r="H56" s="239" t="s">
        <v>677</v>
      </c>
      <c r="I56" s="301">
        <v>2605</v>
      </c>
      <c r="J56" s="217" t="s">
        <v>70</v>
      </c>
      <c r="K56" s="217">
        <v>525</v>
      </c>
      <c r="L56" s="217">
        <f t="shared" si="5"/>
        <v>1215</v>
      </c>
      <c r="M56" s="234">
        <f t="shared" si="6"/>
        <v>1645</v>
      </c>
      <c r="N56" s="217">
        <f t="shared" si="8"/>
        <v>545</v>
      </c>
      <c r="O56" s="217">
        <f t="shared" si="7"/>
        <v>1415</v>
      </c>
      <c r="P56" s="234">
        <f t="shared" si="9"/>
        <v>1915</v>
      </c>
      <c r="X56" s="309" t="s">
        <v>641</v>
      </c>
      <c r="Y56" s="290">
        <v>1935</v>
      </c>
      <c r="Z56" s="290">
        <v>1985</v>
      </c>
      <c r="AA56" s="290">
        <v>2410</v>
      </c>
      <c r="AB56" s="291" t="s">
        <v>641</v>
      </c>
      <c r="AC56" s="290">
        <v>1935</v>
      </c>
      <c r="AD56" s="290">
        <v>1985</v>
      </c>
      <c r="AE56" s="290">
        <v>2410</v>
      </c>
    </row>
    <row r="57" spans="1:31" ht="15" customHeight="1" thickBot="1">
      <c r="A57" s="955"/>
      <c r="B57" s="292"/>
      <c r="C57" s="236" t="s">
        <v>75</v>
      </c>
      <c r="D57" s="236" t="s">
        <v>659</v>
      </c>
      <c r="E57" s="308">
        <v>2235</v>
      </c>
      <c r="F57" s="239" t="s">
        <v>672</v>
      </c>
      <c r="G57" s="300">
        <v>2285</v>
      </c>
      <c r="H57" s="239" t="s">
        <v>678</v>
      </c>
      <c r="I57" s="301">
        <v>2710</v>
      </c>
      <c r="J57" s="217" t="s">
        <v>75</v>
      </c>
      <c r="K57" s="217">
        <v>660</v>
      </c>
      <c r="L57" s="217">
        <f t="shared" si="5"/>
        <v>1350</v>
      </c>
      <c r="M57" s="234">
        <f t="shared" si="6"/>
        <v>1825</v>
      </c>
      <c r="N57" s="217">
        <f t="shared" si="8"/>
        <v>680</v>
      </c>
      <c r="O57" s="217">
        <f t="shared" si="7"/>
        <v>1550</v>
      </c>
      <c r="P57" s="234">
        <f t="shared" si="9"/>
        <v>2095</v>
      </c>
      <c r="X57" s="309" t="s">
        <v>642</v>
      </c>
      <c r="Y57" s="290">
        <v>2030</v>
      </c>
      <c r="Z57" s="290">
        <v>2080</v>
      </c>
      <c r="AA57" s="290">
        <v>2505</v>
      </c>
      <c r="AB57" s="291" t="s">
        <v>642</v>
      </c>
      <c r="AC57" s="290">
        <v>2030</v>
      </c>
      <c r="AD57" s="290">
        <v>2080</v>
      </c>
      <c r="AE57" s="290">
        <v>2505</v>
      </c>
    </row>
    <row r="58" spans="1:31" ht="15" customHeight="1" thickBot="1">
      <c r="A58" s="955"/>
      <c r="B58" s="295"/>
      <c r="C58" s="236" t="s">
        <v>76</v>
      </c>
      <c r="D58" s="236" t="s">
        <v>660</v>
      </c>
      <c r="E58" s="308">
        <v>2350</v>
      </c>
      <c r="F58" s="239" t="s">
        <v>673</v>
      </c>
      <c r="G58" s="300">
        <v>2400</v>
      </c>
      <c r="H58" s="239" t="s">
        <v>679</v>
      </c>
      <c r="I58" s="301">
        <v>2820</v>
      </c>
      <c r="J58" s="217" t="s">
        <v>76</v>
      </c>
      <c r="K58" s="217">
        <v>790</v>
      </c>
      <c r="L58" s="217">
        <f t="shared" si="5"/>
        <v>1480</v>
      </c>
      <c r="M58" s="234">
        <f t="shared" si="6"/>
        <v>2000</v>
      </c>
      <c r="N58" s="217">
        <f t="shared" si="8"/>
        <v>810</v>
      </c>
      <c r="O58" s="217">
        <f t="shared" si="7"/>
        <v>1680</v>
      </c>
      <c r="P58" s="234">
        <f t="shared" si="9"/>
        <v>2270</v>
      </c>
      <c r="X58" s="309" t="s">
        <v>643</v>
      </c>
      <c r="Y58" s="290">
        <v>2130</v>
      </c>
      <c r="Z58" s="290">
        <v>2180</v>
      </c>
      <c r="AA58" s="290">
        <v>2605</v>
      </c>
      <c r="AB58" s="291" t="s">
        <v>643</v>
      </c>
      <c r="AC58" s="290">
        <v>2130</v>
      </c>
      <c r="AD58" s="290">
        <v>2180</v>
      </c>
      <c r="AE58" s="290">
        <v>2605</v>
      </c>
    </row>
    <row r="59" spans="1:31" ht="15" customHeight="1" thickBot="1">
      <c r="A59" s="955"/>
      <c r="B59" s="292"/>
      <c r="C59" s="236" t="s">
        <v>71</v>
      </c>
      <c r="D59" s="236" t="s">
        <v>661</v>
      </c>
      <c r="E59" s="308">
        <v>2950</v>
      </c>
      <c r="F59" s="239" t="s">
        <v>661</v>
      </c>
      <c r="G59" s="300">
        <v>2950</v>
      </c>
      <c r="H59" s="239" t="s">
        <v>661</v>
      </c>
      <c r="I59" s="301">
        <v>2950</v>
      </c>
      <c r="J59" s="217" t="s">
        <v>71</v>
      </c>
      <c r="K59" s="217">
        <v>950</v>
      </c>
      <c r="L59" s="217">
        <f t="shared" si="5"/>
        <v>1640</v>
      </c>
      <c r="M59" s="234">
        <f t="shared" si="6"/>
        <v>2215</v>
      </c>
      <c r="N59" s="217">
        <f t="shared" si="8"/>
        <v>970</v>
      </c>
      <c r="O59" s="217">
        <f t="shared" si="7"/>
        <v>1840</v>
      </c>
      <c r="P59" s="234">
        <f t="shared" si="9"/>
        <v>2485</v>
      </c>
      <c r="X59" s="309" t="s">
        <v>644</v>
      </c>
      <c r="Y59" s="290">
        <v>2235</v>
      </c>
      <c r="Z59" s="290">
        <v>2285</v>
      </c>
      <c r="AA59" s="290">
        <v>2710</v>
      </c>
      <c r="AB59" s="291" t="s">
        <v>644</v>
      </c>
      <c r="AC59" s="290">
        <v>2235</v>
      </c>
      <c r="AD59" s="290">
        <v>2285</v>
      </c>
      <c r="AE59" s="290">
        <v>2710</v>
      </c>
    </row>
    <row r="60" spans="1:31" ht="15" customHeight="1" thickBot="1">
      <c r="A60" s="955"/>
      <c r="B60" s="292"/>
      <c r="C60" s="236" t="s">
        <v>72</v>
      </c>
      <c r="D60" s="236" t="s">
        <v>662</v>
      </c>
      <c r="E60" s="308">
        <v>3090</v>
      </c>
      <c r="F60" s="239" t="s">
        <v>662</v>
      </c>
      <c r="G60" s="300">
        <v>3090</v>
      </c>
      <c r="H60" s="239" t="s">
        <v>662</v>
      </c>
      <c r="I60" s="301">
        <v>3090</v>
      </c>
      <c r="J60" s="217" t="s">
        <v>72</v>
      </c>
      <c r="K60" s="217">
        <v>1150</v>
      </c>
      <c r="L60" s="217">
        <f t="shared" si="5"/>
        <v>1840</v>
      </c>
      <c r="M60" s="234">
        <f t="shared" si="6"/>
        <v>2485</v>
      </c>
      <c r="N60" s="217">
        <f t="shared" si="8"/>
        <v>1170</v>
      </c>
      <c r="O60" s="217">
        <f t="shared" si="7"/>
        <v>2040</v>
      </c>
      <c r="P60" s="234">
        <f t="shared" si="9"/>
        <v>2755</v>
      </c>
      <c r="X60" s="309" t="s">
        <v>645</v>
      </c>
      <c r="Y60" s="290">
        <v>2350</v>
      </c>
      <c r="Z60" s="290">
        <v>2400</v>
      </c>
      <c r="AA60" s="290">
        <v>2820</v>
      </c>
      <c r="AB60" s="291" t="s">
        <v>645</v>
      </c>
      <c r="AC60" s="290">
        <v>2350</v>
      </c>
      <c r="AD60" s="290">
        <v>2400</v>
      </c>
      <c r="AE60" s="290">
        <v>2820</v>
      </c>
    </row>
    <row r="61" spans="1:31" ht="15" customHeight="1" thickBot="1">
      <c r="A61" s="955"/>
      <c r="B61" s="292"/>
      <c r="C61" s="236" t="s">
        <v>77</v>
      </c>
      <c r="D61" s="236" t="s">
        <v>663</v>
      </c>
      <c r="E61" s="308">
        <v>3265</v>
      </c>
      <c r="F61" s="239" t="s">
        <v>663</v>
      </c>
      <c r="G61" s="300">
        <v>3265</v>
      </c>
      <c r="H61" s="239" t="s">
        <v>663</v>
      </c>
      <c r="I61" s="301">
        <v>3265</v>
      </c>
      <c r="J61" s="217" t="s">
        <v>77</v>
      </c>
      <c r="K61" s="217">
        <v>1325</v>
      </c>
      <c r="L61" s="217">
        <f t="shared" si="5"/>
        <v>2015</v>
      </c>
      <c r="M61" s="234">
        <f t="shared" si="6"/>
        <v>2725</v>
      </c>
      <c r="N61" s="217">
        <f t="shared" si="8"/>
        <v>1345</v>
      </c>
      <c r="O61" s="217">
        <f t="shared" si="7"/>
        <v>2215</v>
      </c>
      <c r="P61" s="234">
        <f t="shared" si="9"/>
        <v>2995</v>
      </c>
      <c r="X61" s="309" t="s">
        <v>646</v>
      </c>
      <c r="Y61" s="291"/>
      <c r="Z61" s="291"/>
      <c r="AA61" s="290">
        <v>2950</v>
      </c>
      <c r="AB61" s="291" t="s">
        <v>646</v>
      </c>
      <c r="AC61" s="291"/>
      <c r="AD61" s="291"/>
      <c r="AE61" s="290">
        <v>2950</v>
      </c>
    </row>
    <row r="62" spans="1:31" ht="15" customHeight="1" thickBot="1">
      <c r="A62" s="955"/>
      <c r="B62" s="292"/>
      <c r="C62" s="236" t="s">
        <v>74</v>
      </c>
      <c r="D62" s="236" t="s">
        <v>664</v>
      </c>
      <c r="E62" s="308">
        <v>3500</v>
      </c>
      <c r="F62" s="239" t="s">
        <v>664</v>
      </c>
      <c r="G62" s="300">
        <v>3500</v>
      </c>
      <c r="H62" s="239" t="s">
        <v>664</v>
      </c>
      <c r="I62" s="301">
        <v>3500</v>
      </c>
      <c r="J62" s="217" t="s">
        <v>74</v>
      </c>
      <c r="K62" s="217">
        <v>1625</v>
      </c>
      <c r="L62" s="217">
        <f t="shared" si="5"/>
        <v>2315</v>
      </c>
      <c r="M62" s="234">
        <f t="shared" si="6"/>
        <v>3130</v>
      </c>
      <c r="N62" s="217">
        <f t="shared" si="8"/>
        <v>1645</v>
      </c>
      <c r="O62" s="217">
        <f t="shared" si="7"/>
        <v>2515</v>
      </c>
      <c r="P62" s="234">
        <f t="shared" si="9"/>
        <v>3400</v>
      </c>
      <c r="X62" s="309" t="s">
        <v>647</v>
      </c>
      <c r="Y62" s="291"/>
      <c r="Z62" s="291"/>
      <c r="AA62" s="290">
        <v>3090</v>
      </c>
      <c r="AB62" s="291" t="s">
        <v>647</v>
      </c>
      <c r="AC62" s="291"/>
      <c r="AD62" s="291"/>
      <c r="AE62" s="290">
        <v>3090</v>
      </c>
    </row>
    <row r="63" spans="1:31" ht="15" customHeight="1" thickBot="1">
      <c r="A63" s="955"/>
      <c r="B63" s="292"/>
      <c r="C63" s="236" t="s">
        <v>78</v>
      </c>
      <c r="D63" s="236" t="s">
        <v>665</v>
      </c>
      <c r="E63" s="308">
        <v>3770</v>
      </c>
      <c r="F63" s="239" t="s">
        <v>665</v>
      </c>
      <c r="G63" s="300">
        <v>3770</v>
      </c>
      <c r="H63" s="239" t="s">
        <v>665</v>
      </c>
      <c r="I63" s="301">
        <v>3770</v>
      </c>
      <c r="J63" s="217" t="s">
        <v>78</v>
      </c>
      <c r="K63" s="217">
        <v>1975</v>
      </c>
      <c r="L63" s="217">
        <f t="shared" si="5"/>
        <v>2665</v>
      </c>
      <c r="M63" s="234">
        <f t="shared" si="6"/>
        <v>3600</v>
      </c>
      <c r="N63" s="217">
        <f t="shared" si="8"/>
        <v>1995</v>
      </c>
      <c r="O63" s="217">
        <f t="shared" si="7"/>
        <v>2865</v>
      </c>
      <c r="P63" s="234">
        <f t="shared" si="9"/>
        <v>3870</v>
      </c>
      <c r="X63" s="309" t="s">
        <v>648</v>
      </c>
      <c r="Y63" s="291"/>
      <c r="Z63" s="291"/>
      <c r="AA63" s="290">
        <v>3265</v>
      </c>
      <c r="AB63" s="291" t="s">
        <v>648</v>
      </c>
      <c r="AC63" s="291"/>
      <c r="AD63" s="291"/>
      <c r="AE63" s="290">
        <v>3265</v>
      </c>
    </row>
    <row r="64" spans="1:31" ht="9.9499999999999993" customHeight="1" thickBot="1">
      <c r="A64" s="956"/>
      <c r="B64" s="302"/>
      <c r="C64" s="255"/>
      <c r="D64" s="255"/>
      <c r="E64" s="255"/>
      <c r="F64" s="243"/>
      <c r="G64" s="261"/>
      <c r="H64" s="243"/>
      <c r="I64" s="311"/>
      <c r="M64" s="234"/>
      <c r="P64" s="234"/>
      <c r="X64" s="309" t="s">
        <v>649</v>
      </c>
      <c r="Y64" s="291"/>
      <c r="Z64" s="291"/>
      <c r="AA64" s="290">
        <v>3500</v>
      </c>
      <c r="AB64" s="291" t="s">
        <v>649</v>
      </c>
      <c r="AC64" s="291"/>
      <c r="AD64" s="291"/>
      <c r="AE64" s="290">
        <v>3500</v>
      </c>
    </row>
    <row r="65" spans="1:31" ht="15" customHeight="1" thickBot="1">
      <c r="A65" s="954" t="s">
        <v>915</v>
      </c>
      <c r="B65" s="285" t="s">
        <v>629</v>
      </c>
      <c r="C65" s="230" t="s">
        <v>214</v>
      </c>
      <c r="D65" s="230" t="s">
        <v>651</v>
      </c>
      <c r="E65" s="310">
        <v>1720</v>
      </c>
      <c r="F65" s="233"/>
      <c r="G65" s="233" t="s">
        <v>726</v>
      </c>
      <c r="H65" s="233"/>
      <c r="I65" s="233" t="s">
        <v>726</v>
      </c>
      <c r="K65" s="217" t="s">
        <v>538</v>
      </c>
      <c r="X65" s="309" t="s">
        <v>650</v>
      </c>
      <c r="Y65" s="291"/>
      <c r="Z65" s="291"/>
      <c r="AA65" s="290">
        <v>3770</v>
      </c>
      <c r="AB65" s="291" t="s">
        <v>650</v>
      </c>
      <c r="AC65" s="291"/>
      <c r="AD65" s="291"/>
      <c r="AE65" s="290">
        <v>3770</v>
      </c>
    </row>
    <row r="66" spans="1:31" ht="15" customHeight="1">
      <c r="A66" s="955"/>
      <c r="B66" s="292" t="s">
        <v>680</v>
      </c>
      <c r="C66" s="236" t="s">
        <v>80</v>
      </c>
      <c r="D66" s="237" t="s">
        <v>652</v>
      </c>
      <c r="E66" s="308">
        <v>1740</v>
      </c>
      <c r="F66" s="239"/>
      <c r="G66" s="239" t="s">
        <v>726</v>
      </c>
      <c r="H66" s="239"/>
      <c r="I66" s="239" t="s">
        <v>726</v>
      </c>
      <c r="K66" s="217" t="s">
        <v>446</v>
      </c>
    </row>
    <row r="67" spans="1:31" ht="15" customHeight="1">
      <c r="A67" s="955"/>
      <c r="B67" s="292" t="s">
        <v>682</v>
      </c>
      <c r="C67" s="236" t="s">
        <v>118</v>
      </c>
      <c r="D67" s="237" t="s">
        <v>653</v>
      </c>
      <c r="E67" s="308">
        <v>1770</v>
      </c>
      <c r="F67" s="239" t="s">
        <v>666</v>
      </c>
      <c r="G67" s="300">
        <v>1790</v>
      </c>
      <c r="H67" s="239"/>
      <c r="I67" s="239" t="s">
        <v>726</v>
      </c>
    </row>
    <row r="68" spans="1:31" ht="15" customHeight="1">
      <c r="A68" s="955"/>
      <c r="B68" s="292"/>
      <c r="C68" s="236" t="s">
        <v>119</v>
      </c>
      <c r="D68" s="237" t="s">
        <v>654</v>
      </c>
      <c r="E68" s="308">
        <v>1810</v>
      </c>
      <c r="F68" s="239" t="s">
        <v>667</v>
      </c>
      <c r="G68" s="300">
        <v>1850</v>
      </c>
      <c r="H68" s="239"/>
      <c r="I68" s="239" t="s">
        <v>726</v>
      </c>
      <c r="K68" s="217" t="s">
        <v>445</v>
      </c>
    </row>
    <row r="69" spans="1:31" ht="15" customHeight="1">
      <c r="A69" s="955"/>
      <c r="B69" s="292"/>
      <c r="C69" s="236" t="s">
        <v>117</v>
      </c>
      <c r="D69" s="237" t="s">
        <v>655</v>
      </c>
      <c r="E69" s="308">
        <v>1865</v>
      </c>
      <c r="F69" s="239" t="s">
        <v>668</v>
      </c>
      <c r="G69" s="300">
        <v>1920</v>
      </c>
      <c r="H69" s="239" t="s">
        <v>674</v>
      </c>
      <c r="I69" s="301">
        <v>2350</v>
      </c>
    </row>
    <row r="70" spans="1:31" ht="15" customHeight="1">
      <c r="A70" s="955"/>
      <c r="B70" s="292"/>
      <c r="C70" s="236" t="s">
        <v>79</v>
      </c>
      <c r="D70" s="237" t="s">
        <v>656</v>
      </c>
      <c r="E70" s="308">
        <v>1935</v>
      </c>
      <c r="F70" s="239" t="s">
        <v>669</v>
      </c>
      <c r="G70" s="300">
        <v>1985</v>
      </c>
      <c r="H70" s="239" t="s">
        <v>675</v>
      </c>
      <c r="I70" s="301">
        <v>2410</v>
      </c>
    </row>
    <row r="71" spans="1:31" ht="15" customHeight="1">
      <c r="A71" s="955"/>
      <c r="B71" s="292"/>
      <c r="C71" s="236" t="s">
        <v>81</v>
      </c>
      <c r="D71" s="237" t="s">
        <v>657</v>
      </c>
      <c r="E71" s="308">
        <v>2030</v>
      </c>
      <c r="F71" s="239" t="s">
        <v>670</v>
      </c>
      <c r="G71" s="300">
        <v>2080</v>
      </c>
      <c r="H71" s="239" t="s">
        <v>676</v>
      </c>
      <c r="I71" s="301">
        <v>2505</v>
      </c>
    </row>
    <row r="72" spans="1:31" ht="15" customHeight="1">
      <c r="A72" s="955"/>
      <c r="B72" s="292"/>
      <c r="C72" s="236" t="s">
        <v>70</v>
      </c>
      <c r="D72" s="237" t="s">
        <v>658</v>
      </c>
      <c r="E72" s="308">
        <v>2130</v>
      </c>
      <c r="F72" s="239" t="s">
        <v>671</v>
      </c>
      <c r="G72" s="300">
        <v>2180</v>
      </c>
      <c r="H72" s="239" t="s">
        <v>677</v>
      </c>
      <c r="I72" s="301">
        <v>2605</v>
      </c>
    </row>
    <row r="73" spans="1:31" ht="15" customHeight="1">
      <c r="A73" s="955"/>
      <c r="B73" s="292"/>
      <c r="C73" s="236" t="s">
        <v>75</v>
      </c>
      <c r="D73" s="237" t="s">
        <v>659</v>
      </c>
      <c r="E73" s="308">
        <v>2235</v>
      </c>
      <c r="F73" s="239" t="s">
        <v>672</v>
      </c>
      <c r="G73" s="300">
        <v>2285</v>
      </c>
      <c r="H73" s="239" t="s">
        <v>678</v>
      </c>
      <c r="I73" s="301">
        <v>2710</v>
      </c>
    </row>
    <row r="74" spans="1:31" ht="15" customHeight="1">
      <c r="A74" s="955"/>
      <c r="B74" s="295"/>
      <c r="C74" s="236" t="s">
        <v>76</v>
      </c>
      <c r="D74" s="237" t="s">
        <v>660</v>
      </c>
      <c r="E74" s="308">
        <v>2350</v>
      </c>
      <c r="F74" s="239" t="s">
        <v>673</v>
      </c>
      <c r="G74" s="300">
        <v>2400</v>
      </c>
      <c r="H74" s="239" t="s">
        <v>679</v>
      </c>
      <c r="I74" s="301">
        <v>2820</v>
      </c>
    </row>
    <row r="75" spans="1:31" ht="15" customHeight="1">
      <c r="A75" s="955"/>
      <c r="B75" s="292"/>
      <c r="C75" s="236" t="s">
        <v>71</v>
      </c>
      <c r="D75" s="237" t="s">
        <v>661</v>
      </c>
      <c r="E75" s="308">
        <v>2950</v>
      </c>
      <c r="F75" s="239" t="s">
        <v>661</v>
      </c>
      <c r="G75" s="300">
        <v>2950</v>
      </c>
      <c r="H75" s="239" t="s">
        <v>661</v>
      </c>
      <c r="I75" s="301">
        <v>2950</v>
      </c>
    </row>
    <row r="76" spans="1:31" ht="15" customHeight="1">
      <c r="A76" s="955"/>
      <c r="B76" s="292"/>
      <c r="C76" s="236" t="s">
        <v>72</v>
      </c>
      <c r="D76" s="236" t="s">
        <v>662</v>
      </c>
      <c r="E76" s="308">
        <v>3090</v>
      </c>
      <c r="F76" s="239" t="s">
        <v>662</v>
      </c>
      <c r="G76" s="300">
        <v>3090</v>
      </c>
      <c r="H76" s="239" t="s">
        <v>662</v>
      </c>
      <c r="I76" s="301">
        <v>3090</v>
      </c>
    </row>
    <row r="77" spans="1:31" ht="15" customHeight="1">
      <c r="A77" s="955"/>
      <c r="B77" s="292"/>
      <c r="C77" s="236" t="s">
        <v>77</v>
      </c>
      <c r="D77" s="236" t="s">
        <v>663</v>
      </c>
      <c r="E77" s="308">
        <v>3265</v>
      </c>
      <c r="F77" s="239" t="s">
        <v>663</v>
      </c>
      <c r="G77" s="300">
        <v>3265</v>
      </c>
      <c r="H77" s="239" t="s">
        <v>663</v>
      </c>
      <c r="I77" s="301">
        <v>3265</v>
      </c>
    </row>
    <row r="78" spans="1:31" ht="15" customHeight="1">
      <c r="A78" s="955"/>
      <c r="B78" s="292"/>
      <c r="C78" s="236" t="s">
        <v>74</v>
      </c>
      <c r="D78" s="236" t="s">
        <v>664</v>
      </c>
      <c r="E78" s="308">
        <v>3500</v>
      </c>
      <c r="F78" s="239" t="s">
        <v>664</v>
      </c>
      <c r="G78" s="300">
        <v>3500</v>
      </c>
      <c r="H78" s="239" t="s">
        <v>664</v>
      </c>
      <c r="I78" s="301">
        <v>3500</v>
      </c>
    </row>
    <row r="79" spans="1:31" ht="15" customHeight="1">
      <c r="A79" s="955"/>
      <c r="B79" s="292"/>
      <c r="C79" s="236" t="s">
        <v>78</v>
      </c>
      <c r="D79" s="236" t="s">
        <v>665</v>
      </c>
      <c r="E79" s="308">
        <v>3770</v>
      </c>
      <c r="F79" s="239" t="s">
        <v>665</v>
      </c>
      <c r="G79" s="300">
        <v>3770</v>
      </c>
      <c r="H79" s="239" t="s">
        <v>665</v>
      </c>
      <c r="I79" s="301">
        <v>3770</v>
      </c>
    </row>
    <row r="80" spans="1:31" ht="15" customHeight="1" thickBot="1">
      <c r="A80" s="956"/>
      <c r="B80" s="302"/>
      <c r="C80" s="255"/>
      <c r="D80" s="255"/>
      <c r="E80" s="255"/>
      <c r="F80" s="243"/>
      <c r="G80" s="261"/>
      <c r="H80" s="243"/>
      <c r="I80" s="311"/>
    </row>
    <row r="81" spans="1:27" ht="15" customHeight="1">
      <c r="A81" s="795"/>
      <c r="B81" s="285" t="s">
        <v>629</v>
      </c>
      <c r="C81" s="230" t="s">
        <v>214</v>
      </c>
      <c r="D81" s="230" t="s">
        <v>651</v>
      </c>
      <c r="E81" s="286">
        <v>1440</v>
      </c>
      <c r="F81" s="294" t="s">
        <v>702</v>
      </c>
      <c r="G81" s="300">
        <v>1490</v>
      </c>
      <c r="H81" s="233"/>
      <c r="I81" s="239" t="s">
        <v>726</v>
      </c>
      <c r="X81" s="281" t="s">
        <v>698</v>
      </c>
    </row>
    <row r="82" spans="1:27" ht="15" customHeight="1">
      <c r="A82" s="796"/>
      <c r="B82" s="292" t="s">
        <v>630</v>
      </c>
      <c r="C82" s="236" t="s">
        <v>80</v>
      </c>
      <c r="D82" s="236" t="s">
        <v>652</v>
      </c>
      <c r="E82" s="293">
        <v>1500</v>
      </c>
      <c r="F82" s="294" t="s">
        <v>703</v>
      </c>
      <c r="G82" s="300">
        <v>1530</v>
      </c>
      <c r="H82" s="239"/>
      <c r="I82" s="239" t="s">
        <v>726</v>
      </c>
      <c r="X82" s="126" t="s">
        <v>699</v>
      </c>
      <c r="Y82" s="126"/>
      <c r="Z82" s="126"/>
      <c r="AA82" s="152"/>
    </row>
    <row r="83" spans="1:27" ht="15" customHeight="1">
      <c r="A83" s="796"/>
      <c r="B83" s="292" t="s">
        <v>701</v>
      </c>
      <c r="C83" s="236" t="s">
        <v>118</v>
      </c>
      <c r="D83" s="236" t="s">
        <v>653</v>
      </c>
      <c r="E83" s="293">
        <v>1540</v>
      </c>
      <c r="F83" s="294" t="s">
        <v>666</v>
      </c>
      <c r="G83" s="300">
        <v>1570</v>
      </c>
      <c r="H83" s="239"/>
      <c r="I83" s="239" t="s">
        <v>726</v>
      </c>
      <c r="X83" s="126">
        <v>1440</v>
      </c>
      <c r="Y83" s="126">
        <v>1490</v>
      </c>
      <c r="Z83" s="126"/>
      <c r="AA83" s="152" t="s">
        <v>636</v>
      </c>
    </row>
    <row r="84" spans="1:27" ht="15" customHeight="1">
      <c r="A84" s="796"/>
      <c r="B84" s="292"/>
      <c r="C84" s="236" t="s">
        <v>119</v>
      </c>
      <c r="D84" s="236" t="s">
        <v>654</v>
      </c>
      <c r="E84" s="293">
        <v>1580</v>
      </c>
      <c r="F84" s="294" t="s">
        <v>667</v>
      </c>
      <c r="G84" s="300">
        <v>1610</v>
      </c>
      <c r="H84" s="239" t="s">
        <v>704</v>
      </c>
      <c r="I84" s="294">
        <v>1800</v>
      </c>
      <c r="X84" s="126">
        <v>1500</v>
      </c>
      <c r="Y84" s="126">
        <v>1530</v>
      </c>
      <c r="Z84" s="126"/>
      <c r="AA84" s="152" t="s">
        <v>637</v>
      </c>
    </row>
    <row r="85" spans="1:27" ht="15" customHeight="1">
      <c r="A85" s="796"/>
      <c r="B85" s="292"/>
      <c r="C85" s="236" t="s">
        <v>117</v>
      </c>
      <c r="D85" s="236" t="s">
        <v>655</v>
      </c>
      <c r="E85" s="293">
        <v>1620</v>
      </c>
      <c r="F85" s="294" t="s">
        <v>668</v>
      </c>
      <c r="G85" s="300">
        <v>1650</v>
      </c>
      <c r="H85" s="239" t="s">
        <v>674</v>
      </c>
      <c r="I85" s="301">
        <v>1855</v>
      </c>
      <c r="X85" s="126">
        <v>1540</v>
      </c>
      <c r="Y85" s="126">
        <v>1570</v>
      </c>
      <c r="Z85" s="126"/>
      <c r="AA85" s="152" t="s">
        <v>638</v>
      </c>
    </row>
    <row r="86" spans="1:27" ht="15" customHeight="1">
      <c r="A86" s="796"/>
      <c r="B86" s="292"/>
      <c r="C86" s="236" t="s">
        <v>79</v>
      </c>
      <c r="D86" s="236" t="s">
        <v>656</v>
      </c>
      <c r="E86" s="293">
        <v>1660</v>
      </c>
      <c r="F86" s="294" t="s">
        <v>669</v>
      </c>
      <c r="G86" s="300">
        <v>1690</v>
      </c>
      <c r="H86" s="239" t="s">
        <v>675</v>
      </c>
      <c r="I86" s="301">
        <v>1910</v>
      </c>
      <c r="X86" s="126">
        <v>1580</v>
      </c>
      <c r="Y86" s="126">
        <v>1610</v>
      </c>
      <c r="Z86" s="126">
        <v>1800</v>
      </c>
      <c r="AA86" s="152" t="s">
        <v>639</v>
      </c>
    </row>
    <row r="87" spans="1:27" ht="15" customHeight="1">
      <c r="A87" s="605" t="s">
        <v>916</v>
      </c>
      <c r="B87" s="292"/>
      <c r="C87" s="236" t="s">
        <v>81</v>
      </c>
      <c r="D87" s="236" t="s">
        <v>657</v>
      </c>
      <c r="E87" s="293">
        <v>1700</v>
      </c>
      <c r="F87" s="294" t="s">
        <v>670</v>
      </c>
      <c r="G87" s="300">
        <v>1730</v>
      </c>
      <c r="H87" s="239" t="s">
        <v>676</v>
      </c>
      <c r="I87" s="301">
        <v>1990</v>
      </c>
      <c r="X87" s="126">
        <v>1620</v>
      </c>
      <c r="Y87" s="126">
        <v>1650</v>
      </c>
      <c r="Z87" s="126">
        <v>1855</v>
      </c>
      <c r="AA87" s="152" t="s">
        <v>640</v>
      </c>
    </row>
    <row r="88" spans="1:27" ht="15" customHeight="1">
      <c r="A88" s="605" t="s">
        <v>43</v>
      </c>
      <c r="B88" s="292"/>
      <c r="C88" s="236" t="s">
        <v>70</v>
      </c>
      <c r="D88" s="236" t="s">
        <v>658</v>
      </c>
      <c r="E88" s="293">
        <v>1755</v>
      </c>
      <c r="F88" s="294" t="s">
        <v>671</v>
      </c>
      <c r="G88" s="300">
        <v>1800</v>
      </c>
      <c r="H88" s="239" t="s">
        <v>677</v>
      </c>
      <c r="I88" s="301">
        <v>2060</v>
      </c>
      <c r="X88" s="126">
        <v>1660</v>
      </c>
      <c r="Y88" s="126">
        <v>1690</v>
      </c>
      <c r="Z88" s="126">
        <v>1910</v>
      </c>
      <c r="AA88" s="152" t="s">
        <v>641</v>
      </c>
    </row>
    <row r="89" spans="1:27" ht="15" customHeight="1">
      <c r="A89" s="605" t="s">
        <v>44</v>
      </c>
      <c r="B89" s="292"/>
      <c r="C89" s="236" t="s">
        <v>75</v>
      </c>
      <c r="D89" s="236" t="s">
        <v>659</v>
      </c>
      <c r="E89" s="293">
        <v>1840</v>
      </c>
      <c r="F89" s="294" t="s">
        <v>672</v>
      </c>
      <c r="G89" s="300">
        <v>1880</v>
      </c>
      <c r="H89" s="239" t="s">
        <v>678</v>
      </c>
      <c r="I89" s="301">
        <v>2150</v>
      </c>
      <c r="X89" s="98">
        <v>1700</v>
      </c>
      <c r="Y89" s="98">
        <v>1730</v>
      </c>
      <c r="Z89" s="126">
        <v>1990</v>
      </c>
      <c r="AA89" s="152" t="s">
        <v>642</v>
      </c>
    </row>
    <row r="90" spans="1:27" ht="15" customHeight="1">
      <c r="A90" s="796"/>
      <c r="B90" s="295"/>
      <c r="C90" s="236" t="s">
        <v>76</v>
      </c>
      <c r="D90" s="236" t="s">
        <v>660</v>
      </c>
      <c r="E90" s="293">
        <v>1925</v>
      </c>
      <c r="F90" s="294" t="s">
        <v>673</v>
      </c>
      <c r="G90" s="300">
        <v>1965</v>
      </c>
      <c r="H90" s="239" t="s">
        <v>679</v>
      </c>
      <c r="I90" s="301">
        <v>2230</v>
      </c>
      <c r="X90" s="98">
        <v>1755</v>
      </c>
      <c r="Y90" s="98">
        <v>1800</v>
      </c>
      <c r="Z90" s="126">
        <v>2060</v>
      </c>
      <c r="AA90" s="152" t="s">
        <v>643</v>
      </c>
    </row>
    <row r="91" spans="1:27" ht="15" customHeight="1">
      <c r="A91" s="796"/>
      <c r="B91" s="292"/>
      <c r="C91" s="236" t="s">
        <v>71</v>
      </c>
      <c r="D91" s="236" t="s">
        <v>661</v>
      </c>
      <c r="E91" s="293">
        <v>2325</v>
      </c>
      <c r="F91" s="294" t="s">
        <v>661</v>
      </c>
      <c r="G91" s="293">
        <v>2325</v>
      </c>
      <c r="H91" s="239" t="s">
        <v>661</v>
      </c>
      <c r="I91" s="293">
        <v>2325</v>
      </c>
      <c r="X91" s="98">
        <v>1840</v>
      </c>
      <c r="Y91" s="98">
        <v>1880</v>
      </c>
      <c r="Z91" s="126">
        <v>2150</v>
      </c>
      <c r="AA91" s="152" t="s">
        <v>644</v>
      </c>
    </row>
    <row r="92" spans="1:27" ht="15" customHeight="1">
      <c r="A92" s="796"/>
      <c r="B92" s="292"/>
      <c r="C92" s="236" t="s">
        <v>72</v>
      </c>
      <c r="D92" s="236" t="s">
        <v>662</v>
      </c>
      <c r="E92" s="293">
        <v>2450</v>
      </c>
      <c r="F92" s="294" t="s">
        <v>662</v>
      </c>
      <c r="G92" s="293">
        <v>2450</v>
      </c>
      <c r="H92" s="239" t="s">
        <v>662</v>
      </c>
      <c r="I92" s="293">
        <v>2450</v>
      </c>
      <c r="X92" s="98">
        <v>1925</v>
      </c>
      <c r="Y92" s="98">
        <v>1965</v>
      </c>
      <c r="Z92" s="126">
        <v>2230</v>
      </c>
      <c r="AA92" s="152" t="s">
        <v>645</v>
      </c>
    </row>
    <row r="93" spans="1:27" ht="15" customHeight="1">
      <c r="A93" s="796"/>
      <c r="B93" s="292"/>
      <c r="C93" s="236" t="s">
        <v>77</v>
      </c>
      <c r="D93" s="236" t="s">
        <v>663</v>
      </c>
      <c r="E93" s="293">
        <v>2560</v>
      </c>
      <c r="F93" s="294" t="s">
        <v>663</v>
      </c>
      <c r="G93" s="293">
        <v>2560</v>
      </c>
      <c r="H93" s="239" t="s">
        <v>663</v>
      </c>
      <c r="I93" s="293">
        <v>2560</v>
      </c>
      <c r="X93" s="98"/>
      <c r="Y93" s="98"/>
      <c r="Z93" s="126">
        <v>2325</v>
      </c>
      <c r="AA93" s="152" t="s">
        <v>646</v>
      </c>
    </row>
    <row r="94" spans="1:27" ht="15" customHeight="1">
      <c r="A94" s="796"/>
      <c r="B94" s="292"/>
      <c r="C94" s="236" t="s">
        <v>74</v>
      </c>
      <c r="D94" s="236" t="s">
        <v>664</v>
      </c>
      <c r="E94" s="293">
        <v>2755</v>
      </c>
      <c r="F94" s="294" t="s">
        <v>664</v>
      </c>
      <c r="G94" s="293">
        <v>2755</v>
      </c>
      <c r="H94" s="239" t="s">
        <v>664</v>
      </c>
      <c r="I94" s="293">
        <v>2755</v>
      </c>
      <c r="X94" s="98"/>
      <c r="Y94" s="98"/>
      <c r="Z94" s="126">
        <v>2450</v>
      </c>
      <c r="AA94" s="152" t="s">
        <v>647</v>
      </c>
    </row>
    <row r="95" spans="1:27" ht="15" customHeight="1">
      <c r="A95" s="796"/>
      <c r="B95" s="292"/>
      <c r="C95" s="236" t="s">
        <v>78</v>
      </c>
      <c r="D95" s="236" t="s">
        <v>665</v>
      </c>
      <c r="E95" s="293">
        <v>3000</v>
      </c>
      <c r="F95" s="294" t="s">
        <v>665</v>
      </c>
      <c r="G95" s="293">
        <v>3000</v>
      </c>
      <c r="H95" s="239" t="s">
        <v>665</v>
      </c>
      <c r="I95" s="293">
        <v>3000</v>
      </c>
      <c r="X95" s="99"/>
      <c r="Y95" s="99"/>
      <c r="Z95" s="126">
        <v>2560</v>
      </c>
      <c r="AA95" s="152" t="s">
        <v>648</v>
      </c>
    </row>
    <row r="96" spans="1:27" ht="15" customHeight="1" thickBot="1">
      <c r="A96" s="796"/>
      <c r="B96" s="292"/>
      <c r="C96" s="253"/>
      <c r="D96" s="242"/>
      <c r="E96" s="296"/>
      <c r="F96" s="242"/>
      <c r="G96" s="259"/>
      <c r="H96" s="296"/>
      <c r="I96" s="312"/>
      <c r="X96" s="99"/>
      <c r="Y96" s="99"/>
      <c r="Z96" s="126">
        <v>2755</v>
      </c>
      <c r="AA96" s="152" t="s">
        <v>649</v>
      </c>
    </row>
    <row r="97" spans="1:27" ht="15" customHeight="1">
      <c r="A97" s="795"/>
      <c r="B97" s="285" t="s">
        <v>629</v>
      </c>
      <c r="C97" s="230" t="s">
        <v>214</v>
      </c>
      <c r="D97" s="230" t="s">
        <v>651</v>
      </c>
      <c r="E97" s="310">
        <v>1810</v>
      </c>
      <c r="F97" s="233" t="s">
        <v>702</v>
      </c>
      <c r="G97" s="287">
        <v>1860</v>
      </c>
      <c r="H97" s="233"/>
      <c r="I97" s="233" t="s">
        <v>726</v>
      </c>
      <c r="X97" s="99"/>
      <c r="Y97" s="99"/>
      <c r="Z97" s="126">
        <v>3000</v>
      </c>
      <c r="AA97" s="152" t="s">
        <v>650</v>
      </c>
    </row>
    <row r="98" spans="1:27" ht="15" customHeight="1">
      <c r="A98" s="796"/>
      <c r="B98" s="292" t="s">
        <v>680</v>
      </c>
      <c r="C98" s="236" t="s">
        <v>80</v>
      </c>
      <c r="D98" s="237" t="s">
        <v>652</v>
      </c>
      <c r="E98" s="308">
        <v>1870</v>
      </c>
      <c r="F98" s="239" t="s">
        <v>703</v>
      </c>
      <c r="G98" s="257">
        <v>1900</v>
      </c>
      <c r="H98" s="239"/>
      <c r="I98" s="239" t="s">
        <v>726</v>
      </c>
      <c r="X98" s="98"/>
      <c r="Y98" s="98"/>
      <c r="Z98" s="126"/>
      <c r="AA98" s="126"/>
    </row>
    <row r="99" spans="1:27" ht="15" customHeight="1">
      <c r="A99" s="796"/>
      <c r="B99" s="292" t="s">
        <v>701</v>
      </c>
      <c r="C99" s="236" t="s">
        <v>118</v>
      </c>
      <c r="D99" s="237" t="s">
        <v>653</v>
      </c>
      <c r="E99" s="308">
        <v>1910</v>
      </c>
      <c r="F99" s="239" t="s">
        <v>666</v>
      </c>
      <c r="G99" s="300">
        <v>1940</v>
      </c>
      <c r="H99" s="239"/>
      <c r="I99" s="239" t="s">
        <v>726</v>
      </c>
      <c r="X99" s="98"/>
      <c r="Y99" s="98"/>
      <c r="Z99" s="126"/>
      <c r="AA99" s="126"/>
    </row>
    <row r="100" spans="1:27" ht="15" customHeight="1">
      <c r="A100" s="796"/>
      <c r="B100" s="292"/>
      <c r="C100" s="236" t="s">
        <v>119</v>
      </c>
      <c r="D100" s="237" t="s">
        <v>654</v>
      </c>
      <c r="E100" s="308">
        <v>1950</v>
      </c>
      <c r="F100" s="239" t="s">
        <v>667</v>
      </c>
      <c r="G100" s="300">
        <v>1980</v>
      </c>
      <c r="H100" s="239" t="s">
        <v>704</v>
      </c>
      <c r="I100" s="239">
        <v>2350</v>
      </c>
      <c r="X100" s="98"/>
      <c r="Y100" s="98"/>
      <c r="Z100" s="126"/>
      <c r="AA100" s="126"/>
    </row>
    <row r="101" spans="1:27" ht="15" customHeight="1">
      <c r="A101" s="796"/>
      <c r="B101" s="292"/>
      <c r="C101" s="236" t="s">
        <v>117</v>
      </c>
      <c r="D101" s="237" t="s">
        <v>655</v>
      </c>
      <c r="E101" s="308">
        <v>1990</v>
      </c>
      <c r="F101" s="239" t="s">
        <v>668</v>
      </c>
      <c r="G101" s="300">
        <v>2020</v>
      </c>
      <c r="H101" s="239" t="s">
        <v>674</v>
      </c>
      <c r="I101" s="293">
        <v>2400</v>
      </c>
      <c r="X101" s="98"/>
      <c r="Y101" s="98"/>
      <c r="Z101" s="126"/>
      <c r="AA101" s="126"/>
    </row>
    <row r="102" spans="1:27" ht="15" customHeight="1">
      <c r="A102" s="796"/>
      <c r="B102" s="292"/>
      <c r="C102" s="236" t="s">
        <v>79</v>
      </c>
      <c r="D102" s="237" t="s">
        <v>656</v>
      </c>
      <c r="E102" s="308">
        <v>2030</v>
      </c>
      <c r="F102" s="239" t="s">
        <v>669</v>
      </c>
      <c r="G102" s="300">
        <v>2060</v>
      </c>
      <c r="H102" s="239" t="s">
        <v>675</v>
      </c>
      <c r="I102" s="293">
        <v>2450</v>
      </c>
      <c r="X102" s="126" t="s">
        <v>700</v>
      </c>
      <c r="Y102" s="126"/>
      <c r="Z102" s="126"/>
      <c r="AA102" s="126"/>
    </row>
    <row r="103" spans="1:27" ht="15" customHeight="1">
      <c r="A103" s="796" t="s">
        <v>917</v>
      </c>
      <c r="B103" s="292"/>
      <c r="C103" s="236" t="s">
        <v>81</v>
      </c>
      <c r="D103" s="237" t="s">
        <v>657</v>
      </c>
      <c r="E103" s="308">
        <v>2070</v>
      </c>
      <c r="F103" s="239" t="s">
        <v>670</v>
      </c>
      <c r="G103" s="300">
        <v>2100</v>
      </c>
      <c r="H103" s="239" t="s">
        <v>676</v>
      </c>
      <c r="I103" s="293">
        <v>2520</v>
      </c>
      <c r="X103" s="126" t="s">
        <v>699</v>
      </c>
      <c r="Y103" s="126"/>
      <c r="Z103" s="126"/>
      <c r="AA103" s="152"/>
    </row>
    <row r="104" spans="1:27" ht="15" customHeight="1">
      <c r="A104" s="605" t="s">
        <v>43</v>
      </c>
      <c r="B104" s="292"/>
      <c r="C104" s="236" t="s">
        <v>70</v>
      </c>
      <c r="D104" s="237" t="s">
        <v>658</v>
      </c>
      <c r="E104" s="308">
        <v>2130</v>
      </c>
      <c r="F104" s="239" t="s">
        <v>671</v>
      </c>
      <c r="G104" s="300">
        <v>2180</v>
      </c>
      <c r="H104" s="239" t="s">
        <v>677</v>
      </c>
      <c r="I104" s="293">
        <v>2600</v>
      </c>
      <c r="X104" s="126">
        <v>1810</v>
      </c>
      <c r="Y104" s="126">
        <v>1860</v>
      </c>
      <c r="Z104" s="126"/>
      <c r="AA104" s="152" t="s">
        <v>636</v>
      </c>
    </row>
    <row r="105" spans="1:27" ht="15" customHeight="1">
      <c r="A105" s="605" t="s">
        <v>44</v>
      </c>
      <c r="B105" s="292"/>
      <c r="C105" s="236" t="s">
        <v>75</v>
      </c>
      <c r="D105" s="237" t="s">
        <v>659</v>
      </c>
      <c r="E105" s="308">
        <v>2210</v>
      </c>
      <c r="F105" s="239" t="s">
        <v>672</v>
      </c>
      <c r="G105" s="300">
        <v>2260</v>
      </c>
      <c r="H105" s="239" t="s">
        <v>678</v>
      </c>
      <c r="I105" s="293">
        <v>2680</v>
      </c>
      <c r="X105" s="126">
        <v>1870</v>
      </c>
      <c r="Y105" s="126">
        <v>1900</v>
      </c>
      <c r="Z105" s="126"/>
      <c r="AA105" s="152" t="s">
        <v>637</v>
      </c>
    </row>
    <row r="106" spans="1:27" ht="15" customHeight="1">
      <c r="A106" s="796"/>
      <c r="B106" s="295"/>
      <c r="C106" s="236" t="s">
        <v>76</v>
      </c>
      <c r="D106" s="237" t="s">
        <v>660</v>
      </c>
      <c r="E106" s="308">
        <v>2300</v>
      </c>
      <c r="F106" s="239" t="s">
        <v>673</v>
      </c>
      <c r="G106" s="300">
        <v>2350</v>
      </c>
      <c r="H106" s="239" t="s">
        <v>679</v>
      </c>
      <c r="I106" s="293">
        <v>2765</v>
      </c>
      <c r="X106" s="126">
        <v>1910</v>
      </c>
      <c r="Y106" s="126">
        <v>1940</v>
      </c>
      <c r="Z106" s="126"/>
      <c r="AA106" s="152" t="s">
        <v>638</v>
      </c>
    </row>
    <row r="107" spans="1:27" ht="15" customHeight="1">
      <c r="A107" s="796"/>
      <c r="B107" s="292"/>
      <c r="C107" s="236" t="s">
        <v>71</v>
      </c>
      <c r="D107" s="237" t="s">
        <v>661</v>
      </c>
      <c r="E107" s="308">
        <v>2860</v>
      </c>
      <c r="F107" s="239" t="s">
        <v>661</v>
      </c>
      <c r="G107" s="308">
        <v>2860</v>
      </c>
      <c r="H107" s="239" t="s">
        <v>661</v>
      </c>
      <c r="I107" s="293">
        <v>2860</v>
      </c>
      <c r="X107" s="126">
        <v>1950</v>
      </c>
      <c r="Y107" s="126">
        <v>1980</v>
      </c>
      <c r="Z107" s="126">
        <v>2350</v>
      </c>
      <c r="AA107" s="152" t="s">
        <v>639</v>
      </c>
    </row>
    <row r="108" spans="1:27" ht="15" customHeight="1">
      <c r="A108" s="796"/>
      <c r="B108" s="292"/>
      <c r="C108" s="236" t="s">
        <v>72</v>
      </c>
      <c r="D108" s="236" t="s">
        <v>662</v>
      </c>
      <c r="E108" s="308">
        <v>2975</v>
      </c>
      <c r="F108" s="239" t="s">
        <v>662</v>
      </c>
      <c r="G108" s="308">
        <v>2975</v>
      </c>
      <c r="H108" s="239" t="s">
        <v>662</v>
      </c>
      <c r="I108" s="293">
        <v>2975</v>
      </c>
      <c r="X108" s="126">
        <v>1990</v>
      </c>
      <c r="Y108" s="126">
        <v>2020</v>
      </c>
      <c r="Z108" s="126">
        <v>2400</v>
      </c>
      <c r="AA108" s="152" t="s">
        <v>640</v>
      </c>
    </row>
    <row r="109" spans="1:27" ht="15" customHeight="1">
      <c r="A109" s="796"/>
      <c r="B109" s="292"/>
      <c r="C109" s="236" t="s">
        <v>77</v>
      </c>
      <c r="D109" s="236" t="s">
        <v>663</v>
      </c>
      <c r="E109" s="308">
        <v>3115</v>
      </c>
      <c r="F109" s="239" t="s">
        <v>663</v>
      </c>
      <c r="G109" s="308">
        <v>3115</v>
      </c>
      <c r="H109" s="239" t="s">
        <v>663</v>
      </c>
      <c r="I109" s="293">
        <v>3115</v>
      </c>
      <c r="X109" s="126">
        <v>2030</v>
      </c>
      <c r="Y109" s="126">
        <v>2060</v>
      </c>
      <c r="Z109" s="126">
        <v>2450</v>
      </c>
      <c r="AA109" s="152" t="s">
        <v>641</v>
      </c>
    </row>
    <row r="110" spans="1:27" ht="15" customHeight="1">
      <c r="A110" s="796"/>
      <c r="B110" s="292"/>
      <c r="C110" s="236" t="s">
        <v>74</v>
      </c>
      <c r="D110" s="236" t="s">
        <v>664</v>
      </c>
      <c r="E110" s="308">
        <v>3300</v>
      </c>
      <c r="F110" s="239" t="s">
        <v>664</v>
      </c>
      <c r="G110" s="308">
        <v>3300</v>
      </c>
      <c r="H110" s="239" t="s">
        <v>664</v>
      </c>
      <c r="I110" s="293">
        <v>3300</v>
      </c>
      <c r="X110" s="126">
        <v>2070</v>
      </c>
      <c r="Y110" s="126">
        <v>2100</v>
      </c>
      <c r="Z110" s="126">
        <v>2520</v>
      </c>
      <c r="AA110" s="152" t="s">
        <v>642</v>
      </c>
    </row>
    <row r="111" spans="1:27" ht="15" customHeight="1">
      <c r="A111" s="796"/>
      <c r="B111" s="292"/>
      <c r="C111" s="236" t="s">
        <v>78</v>
      </c>
      <c r="D111" s="236" t="s">
        <v>665</v>
      </c>
      <c r="E111" s="308">
        <v>3510</v>
      </c>
      <c r="F111" s="239" t="s">
        <v>665</v>
      </c>
      <c r="G111" s="308">
        <v>3510</v>
      </c>
      <c r="H111" s="239" t="s">
        <v>665</v>
      </c>
      <c r="I111" s="293">
        <v>3510</v>
      </c>
      <c r="X111" s="98">
        <v>2130</v>
      </c>
      <c r="Y111" s="98">
        <v>2180</v>
      </c>
      <c r="Z111" s="126">
        <v>2600</v>
      </c>
      <c r="AA111" s="152" t="s">
        <v>643</v>
      </c>
    </row>
    <row r="112" spans="1:27" ht="15" customHeight="1" thickBot="1">
      <c r="A112" s="797"/>
      <c r="B112" s="302"/>
      <c r="C112" s="255"/>
      <c r="D112" s="255"/>
      <c r="E112" s="255"/>
      <c r="F112" s="243"/>
      <c r="G112" s="261"/>
      <c r="H112" s="243"/>
      <c r="I112" s="243"/>
      <c r="X112" s="98">
        <v>2210</v>
      </c>
      <c r="Y112" s="98">
        <v>2260</v>
      </c>
      <c r="Z112" s="126">
        <v>2680</v>
      </c>
      <c r="AA112" s="152" t="s">
        <v>644</v>
      </c>
    </row>
    <row r="113" spans="24:27" ht="15" customHeight="1">
      <c r="X113" s="98">
        <v>2300</v>
      </c>
      <c r="Y113" s="98">
        <v>2345</v>
      </c>
      <c r="Z113" s="126">
        <v>2765</v>
      </c>
      <c r="AA113" s="152" t="s">
        <v>645</v>
      </c>
    </row>
    <row r="114" spans="24:27" ht="15" customHeight="1">
      <c r="X114" s="98"/>
      <c r="Y114" s="98"/>
      <c r="Z114" s="126">
        <v>2860</v>
      </c>
      <c r="AA114" s="152" t="s">
        <v>646</v>
      </c>
    </row>
    <row r="115" spans="24:27" ht="15" customHeight="1">
      <c r="X115" s="98"/>
      <c r="Y115" s="98"/>
      <c r="Z115" s="126">
        <v>2975</v>
      </c>
      <c r="AA115" s="152" t="s">
        <v>647</v>
      </c>
    </row>
    <row r="116" spans="24:27" ht="15" customHeight="1">
      <c r="X116" s="99"/>
      <c r="Y116" s="99"/>
      <c r="Z116" s="126">
        <v>3115</v>
      </c>
      <c r="AA116" s="152" t="s">
        <v>648</v>
      </c>
    </row>
    <row r="117" spans="24:27" ht="15" customHeight="1">
      <c r="X117" s="99"/>
      <c r="Y117" s="99"/>
      <c r="Z117" s="126">
        <v>3290</v>
      </c>
      <c r="AA117" s="152" t="s">
        <v>649</v>
      </c>
    </row>
    <row r="118" spans="24:27" ht="15" customHeight="1">
      <c r="X118" s="99"/>
      <c r="Y118" s="99"/>
      <c r="Z118" s="126">
        <v>3510</v>
      </c>
      <c r="AA118" s="152" t="s">
        <v>650</v>
      </c>
    </row>
  </sheetData>
  <sheetProtection password="D306" sheet="1" objects="1" scenarios="1" selectLockedCells="1" selectUnlockedCells="1"/>
  <mergeCells count="16">
    <mergeCell ref="A65:A80"/>
    <mergeCell ref="A17:A32"/>
    <mergeCell ref="A49:A64"/>
    <mergeCell ref="A1:I3"/>
    <mergeCell ref="A5:I5"/>
    <mergeCell ref="D12:E12"/>
    <mergeCell ref="F12:G12"/>
    <mergeCell ref="H12:I12"/>
    <mergeCell ref="A33:A48"/>
    <mergeCell ref="D13:E13"/>
    <mergeCell ref="F13:G13"/>
    <mergeCell ref="H13:I15"/>
    <mergeCell ref="D14:E14"/>
    <mergeCell ref="F14:G14"/>
    <mergeCell ref="D15:E15"/>
    <mergeCell ref="F15:G15"/>
  </mergeCells>
  <phoneticPr fontId="43" type="noConversion"/>
  <pageMargins left="0" right="0" top="0.74803149606299213" bottom="0.74803149606299213" header="0.31496062992125984" footer="0.31496062992125984"/>
  <pageSetup scale="75" orientation="portrait" r:id="rId1"/>
  <headerFooter>
    <oddFooter>Page &amp;P of &amp;N</oddFooter>
  </headerFooter>
  <drawing r:id="rId2"/>
</worksheet>
</file>

<file path=xl/worksheets/sheet8.xml><?xml version="1.0" encoding="utf-8"?>
<worksheet xmlns="http://schemas.openxmlformats.org/spreadsheetml/2006/main" xmlns:r="http://schemas.openxmlformats.org/officeDocument/2006/relationships">
  <sheetPr>
    <tabColor theme="6" tint="-0.499984740745262"/>
    <pageSetUpPr fitToPage="1"/>
  </sheetPr>
  <dimension ref="A1:F262"/>
  <sheetViews>
    <sheetView showGridLines="0" zoomScaleNormal="100" workbookViewId="0">
      <selection activeCell="C36" sqref="C36"/>
    </sheetView>
  </sheetViews>
  <sheetFormatPr defaultRowHeight="12"/>
  <cols>
    <col min="1" max="1" width="10.28515625" style="313" customWidth="1"/>
    <col min="2" max="2" width="23" style="313" customWidth="1"/>
    <col min="3" max="3" width="136.42578125" style="313" customWidth="1"/>
    <col min="4" max="4" width="2.28515625" style="313" customWidth="1"/>
    <col min="5" max="5" width="4" style="313" customWidth="1"/>
    <col min="6" max="16384" width="9.140625" style="313"/>
  </cols>
  <sheetData>
    <row r="1" spans="1:5">
      <c r="A1" s="713"/>
      <c r="B1" s="714"/>
      <c r="C1" s="715"/>
    </row>
    <row r="2" spans="1:5">
      <c r="A2" s="929"/>
      <c r="B2" s="930"/>
      <c r="C2" s="931"/>
    </row>
    <row r="3" spans="1:5">
      <c r="A3" s="929"/>
      <c r="B3" s="930"/>
      <c r="C3" s="931"/>
    </row>
    <row r="4" spans="1:5">
      <c r="A4" s="983"/>
      <c r="B4" s="984"/>
      <c r="C4" s="985"/>
    </row>
    <row r="5" spans="1:5" ht="19.5" thickBot="1">
      <c r="A5" s="986" t="s">
        <v>539</v>
      </c>
      <c r="B5" s="987"/>
      <c r="C5" s="988"/>
    </row>
    <row r="6" spans="1:5">
      <c r="A6" s="989" t="s">
        <v>149</v>
      </c>
      <c r="B6" s="990"/>
      <c r="C6" s="991"/>
    </row>
    <row r="7" spans="1:5" ht="12.75" thickBot="1">
      <c r="A7" s="992"/>
      <c r="B7" s="993"/>
      <c r="C7" s="994"/>
    </row>
    <row r="8" spans="1:5" ht="25.5">
      <c r="A8" s="716" t="s">
        <v>115</v>
      </c>
      <c r="B8" s="716" t="s">
        <v>116</v>
      </c>
      <c r="C8" s="717" t="s">
        <v>122</v>
      </c>
      <c r="D8" s="314"/>
      <c r="E8" s="314"/>
    </row>
    <row r="9" spans="1:5" ht="12.75">
      <c r="A9" s="317"/>
      <c r="B9" s="317"/>
      <c r="C9" s="718" t="s">
        <v>918</v>
      </c>
      <c r="D9" s="314"/>
      <c r="E9" s="314"/>
    </row>
    <row r="10" spans="1:5" ht="12.75">
      <c r="A10" s="317"/>
      <c r="B10" s="317"/>
      <c r="C10" s="718" t="s">
        <v>120</v>
      </c>
      <c r="D10" s="314"/>
      <c r="E10" s="314"/>
    </row>
    <row r="11" spans="1:5" ht="12.75">
      <c r="A11" s="317"/>
      <c r="B11" s="317"/>
      <c r="C11" s="718" t="s">
        <v>121</v>
      </c>
      <c r="D11" s="314"/>
      <c r="E11" s="314"/>
    </row>
    <row r="12" spans="1:5" ht="12.75">
      <c r="A12" s="317"/>
      <c r="B12" s="317"/>
      <c r="C12" s="718" t="s">
        <v>187</v>
      </c>
      <c r="D12" s="314"/>
      <c r="E12" s="314"/>
    </row>
    <row r="13" spans="1:5" ht="12.75">
      <c r="A13" s="317"/>
      <c r="B13" s="317"/>
      <c r="C13" s="718"/>
      <c r="D13" s="314"/>
      <c r="E13" s="314"/>
    </row>
    <row r="14" spans="1:5" ht="12.75">
      <c r="A14" s="317"/>
      <c r="B14" s="317"/>
      <c r="C14" s="719" t="s">
        <v>919</v>
      </c>
      <c r="D14" s="314"/>
      <c r="E14" s="314"/>
    </row>
    <row r="15" spans="1:5" ht="12.75">
      <c r="A15" s="317"/>
      <c r="B15" s="317"/>
      <c r="C15" s="720" t="s">
        <v>920</v>
      </c>
      <c r="D15" s="314"/>
      <c r="E15" s="314"/>
    </row>
    <row r="16" spans="1:5" ht="12.75">
      <c r="A16" s="317"/>
      <c r="B16" s="317"/>
      <c r="C16" s="720"/>
      <c r="D16" s="314"/>
      <c r="E16" s="314"/>
    </row>
    <row r="17" spans="1:5" ht="12.75">
      <c r="A17" s="317"/>
      <c r="B17" s="317"/>
      <c r="C17" s="721" t="s">
        <v>921</v>
      </c>
      <c r="D17" s="314"/>
      <c r="E17" s="314"/>
    </row>
    <row r="18" spans="1:5" s="315" customFormat="1" ht="12.75" customHeight="1">
      <c r="A18" s="317"/>
      <c r="B18" s="317"/>
      <c r="C18" s="142" t="s">
        <v>922</v>
      </c>
    </row>
    <row r="19" spans="1:5" s="315" customFormat="1" ht="12.75" customHeight="1">
      <c r="A19" s="317"/>
      <c r="B19" s="317"/>
      <c r="C19" s="142" t="s">
        <v>296</v>
      </c>
    </row>
    <row r="20" spans="1:5" s="315" customFormat="1" ht="12.75" customHeight="1">
      <c r="A20" s="317"/>
      <c r="B20" s="317"/>
      <c r="C20" s="722" t="s">
        <v>298</v>
      </c>
    </row>
    <row r="21" spans="1:5" s="315" customFormat="1" ht="12.75" customHeight="1">
      <c r="A21" s="327"/>
      <c r="B21" s="317"/>
      <c r="C21" s="142" t="s">
        <v>923</v>
      </c>
    </row>
    <row r="22" spans="1:5" s="315" customFormat="1" ht="12.75" customHeight="1">
      <c r="A22" s="327"/>
      <c r="B22" s="317"/>
      <c r="C22" s="142" t="s">
        <v>924</v>
      </c>
    </row>
    <row r="23" spans="1:5" s="315" customFormat="1" ht="12.75" customHeight="1">
      <c r="A23" s="327"/>
      <c r="B23" s="317"/>
      <c r="C23" s="135" t="s">
        <v>925</v>
      </c>
    </row>
    <row r="24" spans="1:5" s="315" customFormat="1" ht="12.75" customHeight="1">
      <c r="A24" s="327"/>
      <c r="B24" s="317"/>
      <c r="C24" s="135" t="s">
        <v>926</v>
      </c>
    </row>
    <row r="25" spans="1:5" s="315" customFormat="1" ht="12.75" customHeight="1">
      <c r="A25" s="327"/>
      <c r="B25" s="317"/>
      <c r="C25" s="135" t="s">
        <v>0</v>
      </c>
    </row>
    <row r="26" spans="1:5" s="315" customFormat="1" ht="12.75" customHeight="1">
      <c r="A26" s="327"/>
      <c r="B26" s="317"/>
      <c r="C26" s="135" t="s">
        <v>1</v>
      </c>
    </row>
    <row r="27" spans="1:5" s="315" customFormat="1" ht="12.75" customHeight="1">
      <c r="A27" s="327"/>
      <c r="B27" s="317"/>
      <c r="C27" s="135"/>
    </row>
    <row r="28" spans="1:5" s="315" customFormat="1" ht="12.75" customHeight="1">
      <c r="A28" s="327"/>
      <c r="B28" s="317"/>
      <c r="C28" s="142" t="s">
        <v>2</v>
      </c>
    </row>
    <row r="29" spans="1:5" s="315" customFormat="1" ht="12.75" customHeight="1">
      <c r="A29" s="327"/>
      <c r="B29" s="317"/>
      <c r="C29" s="142" t="s">
        <v>924</v>
      </c>
    </row>
    <row r="30" spans="1:5" s="315" customFormat="1" ht="12.75" customHeight="1">
      <c r="A30" s="327"/>
      <c r="B30" s="317"/>
      <c r="C30" s="135" t="s">
        <v>3</v>
      </c>
    </row>
    <row r="31" spans="1:5" s="315" customFormat="1" ht="12.75" customHeight="1">
      <c r="A31" s="327"/>
      <c r="B31" s="317"/>
      <c r="C31" s="135" t="s">
        <v>4</v>
      </c>
    </row>
    <row r="32" spans="1:5" s="315" customFormat="1" ht="12.75" customHeight="1">
      <c r="A32" s="327"/>
      <c r="B32" s="317"/>
      <c r="C32" s="135" t="s">
        <v>5</v>
      </c>
    </row>
    <row r="33" spans="1:5" s="315" customFormat="1" ht="12.75" customHeight="1">
      <c r="A33" s="327"/>
      <c r="B33" s="317"/>
      <c r="C33" s="135" t="s">
        <v>6</v>
      </c>
    </row>
    <row r="34" spans="1:5" s="315" customFormat="1" ht="12.75" customHeight="1">
      <c r="A34" s="327"/>
      <c r="B34" s="317"/>
      <c r="C34" s="135"/>
    </row>
    <row r="35" spans="1:5" s="315" customFormat="1" ht="12.75" customHeight="1">
      <c r="A35" s="327"/>
      <c r="B35" s="317"/>
      <c r="C35" s="135" t="s">
        <v>7</v>
      </c>
    </row>
    <row r="36" spans="1:5" s="315" customFormat="1" ht="12.75" customHeight="1">
      <c r="A36" s="327"/>
      <c r="B36" s="317"/>
      <c r="C36" s="135" t="s">
        <v>8</v>
      </c>
    </row>
    <row r="37" spans="1:5" s="315" customFormat="1" ht="12.75" customHeight="1">
      <c r="A37" s="327"/>
      <c r="B37" s="317"/>
      <c r="C37" s="723" t="s">
        <v>835</v>
      </c>
    </row>
    <row r="38" spans="1:5" s="315" customFormat="1" ht="12.75" customHeight="1">
      <c r="A38" s="327"/>
      <c r="B38" s="317"/>
      <c r="C38" s="722"/>
    </row>
    <row r="39" spans="1:5" ht="12.75">
      <c r="A39" s="317"/>
      <c r="B39" s="317"/>
      <c r="C39" s="724" t="s">
        <v>258</v>
      </c>
      <c r="D39" s="314"/>
      <c r="E39" s="314"/>
    </row>
    <row r="40" spans="1:5" ht="12.75">
      <c r="A40" s="317"/>
      <c r="B40" s="317"/>
      <c r="C40" s="724"/>
      <c r="D40" s="314"/>
      <c r="E40" s="314"/>
    </row>
    <row r="41" spans="1:5" ht="12.75">
      <c r="A41" s="317"/>
      <c r="B41" s="317"/>
      <c r="C41" s="725" t="s">
        <v>190</v>
      </c>
      <c r="D41" s="314"/>
      <c r="E41" s="314"/>
    </row>
    <row r="42" spans="1:5" ht="12.75">
      <c r="A42" s="317"/>
      <c r="B42" s="317"/>
      <c r="C42" s="726" t="s">
        <v>188</v>
      </c>
      <c r="D42" s="314"/>
      <c r="E42" s="314"/>
    </row>
    <row r="43" spans="1:5" ht="12.75">
      <c r="A43" s="317"/>
      <c r="B43" s="317"/>
      <c r="C43" s="726" t="s">
        <v>189</v>
      </c>
      <c r="D43" s="314"/>
      <c r="E43" s="314"/>
    </row>
    <row r="44" spans="1:5" ht="12.75">
      <c r="A44" s="317"/>
      <c r="B44" s="317"/>
      <c r="C44" s="724"/>
      <c r="D44" s="314"/>
      <c r="E44" s="314"/>
    </row>
    <row r="45" spans="1:5" ht="12.75">
      <c r="A45" s="317"/>
      <c r="B45" s="317"/>
      <c r="C45" s="724" t="s">
        <v>9</v>
      </c>
      <c r="D45" s="314"/>
      <c r="E45" s="314"/>
    </row>
    <row r="46" spans="1:5" ht="12.75">
      <c r="A46" s="317"/>
      <c r="B46" s="317"/>
      <c r="C46" s="724" t="s">
        <v>10</v>
      </c>
      <c r="D46" s="314"/>
      <c r="E46" s="314"/>
    </row>
    <row r="47" spans="1:5" ht="12.75">
      <c r="A47" s="317"/>
      <c r="B47" s="317"/>
      <c r="C47" s="724" t="s">
        <v>11</v>
      </c>
      <c r="D47" s="314"/>
      <c r="E47" s="314"/>
    </row>
    <row r="48" spans="1:5" ht="12.75">
      <c r="A48" s="317"/>
      <c r="B48" s="317"/>
      <c r="C48" s="724" t="s">
        <v>462</v>
      </c>
      <c r="D48" s="314"/>
      <c r="E48" s="314"/>
    </row>
    <row r="49" spans="1:5" ht="12.75">
      <c r="A49" s="317"/>
      <c r="B49" s="317"/>
      <c r="C49" s="724" t="s">
        <v>12</v>
      </c>
      <c r="D49" s="314"/>
      <c r="E49" s="314"/>
    </row>
    <row r="50" spans="1:5" ht="12.75">
      <c r="A50" s="317"/>
      <c r="B50" s="317"/>
      <c r="C50" s="724" t="s">
        <v>566</v>
      </c>
      <c r="D50" s="314"/>
      <c r="E50" s="314"/>
    </row>
    <row r="51" spans="1:5" ht="12.75">
      <c r="A51" s="317"/>
      <c r="B51" s="317"/>
      <c r="C51" s="724" t="s">
        <v>13</v>
      </c>
      <c r="D51" s="314"/>
      <c r="E51" s="314"/>
    </row>
    <row r="52" spans="1:5" ht="12.75">
      <c r="A52" s="317"/>
      <c r="B52" s="317"/>
      <c r="C52" s="727" t="s">
        <v>564</v>
      </c>
      <c r="D52" s="314"/>
      <c r="E52" s="314"/>
    </row>
    <row r="53" spans="1:5" ht="12.75">
      <c r="A53" s="317"/>
      <c r="B53" s="317"/>
      <c r="C53" s="727" t="s">
        <v>573</v>
      </c>
      <c r="D53" s="314"/>
      <c r="E53" s="314"/>
    </row>
    <row r="54" spans="1:5" ht="12.75">
      <c r="A54" s="317"/>
      <c r="B54" s="317"/>
      <c r="C54" s="724"/>
      <c r="D54" s="314"/>
      <c r="E54" s="314"/>
    </row>
    <row r="55" spans="1:5" ht="12.75">
      <c r="A55" s="317"/>
      <c r="B55" s="317"/>
      <c r="C55" s="727" t="s">
        <v>558</v>
      </c>
      <c r="D55" s="314"/>
      <c r="E55" s="314"/>
    </row>
    <row r="56" spans="1:5" ht="12.75">
      <c r="A56" s="317"/>
      <c r="B56" s="317"/>
      <c r="C56" s="724" t="s">
        <v>559</v>
      </c>
      <c r="D56" s="314"/>
      <c r="E56" s="314"/>
    </row>
    <row r="57" spans="1:5" ht="12.75">
      <c r="A57" s="317"/>
      <c r="B57" s="317"/>
      <c r="C57" s="724" t="s">
        <v>565</v>
      </c>
      <c r="D57" s="314"/>
      <c r="E57" s="314"/>
    </row>
    <row r="58" spans="1:5" ht="12.75">
      <c r="A58" s="317"/>
      <c r="B58" s="317"/>
      <c r="C58" s="724"/>
      <c r="D58" s="314"/>
      <c r="E58" s="314"/>
    </row>
    <row r="59" spans="1:5" ht="12.75">
      <c r="A59" s="317"/>
      <c r="B59" s="317"/>
      <c r="C59" s="142" t="s">
        <v>297</v>
      </c>
      <c r="D59" s="314"/>
      <c r="E59" s="314"/>
    </row>
    <row r="60" spans="1:5" ht="12.75">
      <c r="A60" s="317"/>
      <c r="B60" s="317"/>
      <c r="C60" s="142" t="s">
        <v>14</v>
      </c>
      <c r="D60" s="314"/>
      <c r="E60" s="314"/>
    </row>
    <row r="61" spans="1:5" ht="12.75">
      <c r="A61" s="317"/>
      <c r="B61" s="317"/>
      <c r="C61" s="135" t="s">
        <v>560</v>
      </c>
      <c r="D61" s="314"/>
      <c r="E61" s="314"/>
    </row>
    <row r="62" spans="1:5" ht="12.75">
      <c r="A62" s="317"/>
      <c r="B62" s="317"/>
      <c r="C62" s="135" t="s">
        <v>15</v>
      </c>
      <c r="D62" s="314"/>
      <c r="E62" s="314"/>
    </row>
    <row r="63" spans="1:5" ht="12.75">
      <c r="A63" s="317"/>
      <c r="B63" s="317"/>
      <c r="C63" s="724"/>
      <c r="D63" s="314"/>
      <c r="E63" s="314"/>
    </row>
    <row r="64" spans="1:5" ht="12.75">
      <c r="A64" s="317"/>
      <c r="B64" s="317"/>
      <c r="C64" s="142" t="s">
        <v>561</v>
      </c>
      <c r="D64" s="314"/>
      <c r="E64" s="314"/>
    </row>
    <row r="65" spans="1:5" ht="12.75">
      <c r="A65" s="317"/>
      <c r="B65" s="317"/>
      <c r="C65" s="142" t="s">
        <v>16</v>
      </c>
      <c r="D65" s="314"/>
      <c r="E65" s="314"/>
    </row>
    <row r="66" spans="1:5" ht="12.75">
      <c r="A66" s="317"/>
      <c r="B66" s="317"/>
      <c r="C66" s="135" t="s">
        <v>562</v>
      </c>
      <c r="D66" s="314"/>
      <c r="E66" s="314"/>
    </row>
    <row r="67" spans="1:5" ht="12.75">
      <c r="A67" s="317"/>
      <c r="B67" s="317"/>
      <c r="C67" s="135" t="s">
        <v>563</v>
      </c>
      <c r="D67" s="314"/>
      <c r="E67" s="314"/>
    </row>
    <row r="68" spans="1:5" ht="13.5" thickBot="1">
      <c r="A68" s="317"/>
      <c r="B68" s="317"/>
      <c r="C68" s="728"/>
      <c r="D68" s="314"/>
      <c r="E68" s="314"/>
    </row>
    <row r="69" spans="1:5" s="101" customFormat="1" ht="12.75">
      <c r="A69" s="317"/>
      <c r="B69" s="318" t="s">
        <v>333</v>
      </c>
      <c r="C69" s="319" t="s">
        <v>334</v>
      </c>
    </row>
    <row r="70" spans="1:5" s="101" customFormat="1" ht="12.75">
      <c r="A70" s="317"/>
      <c r="B70" s="320" t="s">
        <v>335</v>
      </c>
      <c r="C70" s="321"/>
    </row>
    <row r="71" spans="1:5" s="101" customFormat="1" ht="12.75">
      <c r="A71" s="317"/>
      <c r="B71" s="320" t="s">
        <v>336</v>
      </c>
      <c r="C71" s="729" t="s">
        <v>337</v>
      </c>
    </row>
    <row r="72" spans="1:5" s="101" customFormat="1" ht="12.75">
      <c r="A72" s="317"/>
      <c r="B72" s="322"/>
      <c r="C72" s="323" t="s">
        <v>723</v>
      </c>
    </row>
    <row r="73" spans="1:5" s="101" customFormat="1" ht="12.75">
      <c r="A73" s="317"/>
      <c r="B73" s="324"/>
      <c r="C73" s="325" t="s">
        <v>724</v>
      </c>
    </row>
    <row r="74" spans="1:5" s="101" customFormat="1" ht="12.75">
      <c r="A74" s="317"/>
      <c r="B74" s="324"/>
      <c r="C74" s="730" t="s">
        <v>17</v>
      </c>
    </row>
    <row r="75" spans="1:5" s="101" customFormat="1" ht="12.75">
      <c r="A75" s="317"/>
      <c r="B75" s="324"/>
      <c r="C75" s="731" t="s">
        <v>18</v>
      </c>
    </row>
    <row r="76" spans="1:5" s="101" customFormat="1" ht="12.75">
      <c r="A76" s="317"/>
      <c r="B76" s="324"/>
      <c r="C76" s="732" t="s">
        <v>19</v>
      </c>
    </row>
    <row r="77" spans="1:5" s="101" customFormat="1" ht="12.75">
      <c r="A77" s="317"/>
      <c r="B77" s="324"/>
      <c r="C77" s="733" t="s">
        <v>20</v>
      </c>
    </row>
    <row r="78" spans="1:5" s="101" customFormat="1" ht="12.75">
      <c r="A78" s="317"/>
      <c r="B78" s="324"/>
      <c r="C78" s="156"/>
    </row>
    <row r="79" spans="1:5" s="101" customFormat="1" ht="12.75">
      <c r="A79" s="317"/>
      <c r="B79" s="324"/>
      <c r="C79" s="729" t="s">
        <v>338</v>
      </c>
    </row>
    <row r="80" spans="1:5" s="101" customFormat="1" ht="12.75">
      <c r="A80" s="317"/>
      <c r="B80" s="324"/>
      <c r="C80" s="323" t="s">
        <v>723</v>
      </c>
    </row>
    <row r="81" spans="1:5" s="101" customFormat="1" ht="12.75">
      <c r="A81" s="317"/>
      <c r="B81" s="324"/>
      <c r="C81" s="325" t="s">
        <v>724</v>
      </c>
    </row>
    <row r="82" spans="1:5" s="101" customFormat="1" ht="12.75">
      <c r="A82" s="317"/>
      <c r="B82" s="324"/>
      <c r="C82" s="730" t="s">
        <v>339</v>
      </c>
    </row>
    <row r="83" spans="1:5" s="101" customFormat="1" ht="12.75">
      <c r="A83" s="317"/>
      <c r="B83" s="324"/>
      <c r="C83" s="731" t="s">
        <v>340</v>
      </c>
    </row>
    <row r="84" spans="1:5" s="101" customFormat="1" ht="12.75">
      <c r="A84" s="317"/>
      <c r="B84" s="324"/>
      <c r="C84" s="732" t="s">
        <v>341</v>
      </c>
    </row>
    <row r="85" spans="1:5" s="101" customFormat="1" ht="12.75">
      <c r="A85" s="317"/>
      <c r="B85" s="324"/>
      <c r="C85" s="733" t="s">
        <v>342</v>
      </c>
    </row>
    <row r="86" spans="1:5" ht="13.5" thickBot="1">
      <c r="A86" s="317"/>
      <c r="B86" s="327"/>
      <c r="C86" s="734"/>
      <c r="D86" s="314"/>
      <c r="E86" s="314"/>
    </row>
    <row r="87" spans="1:5" ht="13.5" thickBot="1">
      <c r="A87" s="716" t="s">
        <v>82</v>
      </c>
      <c r="B87" s="735" t="s">
        <v>83</v>
      </c>
      <c r="C87" s="736" t="s">
        <v>123</v>
      </c>
    </row>
    <row r="88" spans="1:5" ht="13.5" thickBot="1">
      <c r="A88" s="716" t="s">
        <v>84</v>
      </c>
      <c r="B88" s="735" t="s">
        <v>85</v>
      </c>
      <c r="C88" s="737" t="s">
        <v>124</v>
      </c>
    </row>
    <row r="89" spans="1:5" ht="13.5" thickBot="1">
      <c r="A89" s="716" t="s">
        <v>86</v>
      </c>
      <c r="B89" s="735" t="s">
        <v>87</v>
      </c>
      <c r="C89" s="738" t="s">
        <v>218</v>
      </c>
    </row>
    <row r="90" spans="1:5" ht="12.75">
      <c r="A90" s="716" t="s">
        <v>88</v>
      </c>
      <c r="B90" s="735" t="s">
        <v>89</v>
      </c>
      <c r="C90" s="717" t="s">
        <v>125</v>
      </c>
    </row>
    <row r="91" spans="1:5" ht="12.75">
      <c r="A91" s="317"/>
      <c r="B91" s="327"/>
      <c r="C91" s="725" t="s">
        <v>21</v>
      </c>
    </row>
    <row r="92" spans="1:5" ht="12.75">
      <c r="A92" s="317"/>
      <c r="B92" s="327"/>
      <c r="C92" s="718" t="s">
        <v>22</v>
      </c>
    </row>
    <row r="93" spans="1:5" ht="12.75">
      <c r="A93" s="317"/>
      <c r="B93" s="327"/>
      <c r="C93" s="718" t="s">
        <v>128</v>
      </c>
    </row>
    <row r="94" spans="1:5" ht="12.75">
      <c r="A94" s="317"/>
      <c r="B94" s="327"/>
      <c r="C94" s="718" t="s">
        <v>211</v>
      </c>
    </row>
    <row r="95" spans="1:5" ht="12.75">
      <c r="A95" s="317"/>
      <c r="B95" s="327"/>
      <c r="C95" s="718" t="s">
        <v>683</v>
      </c>
    </row>
    <row r="96" spans="1:5" ht="12.75">
      <c r="A96" s="317"/>
      <c r="B96" s="327"/>
      <c r="C96" s="718" t="s">
        <v>126</v>
      </c>
    </row>
    <row r="97" spans="1:3" ht="25.5">
      <c r="A97" s="317"/>
      <c r="B97" s="327"/>
      <c r="C97" s="739" t="s">
        <v>127</v>
      </c>
    </row>
    <row r="98" spans="1:3" ht="12.75">
      <c r="A98" s="317"/>
      <c r="B98" s="327"/>
      <c r="C98" s="724" t="s">
        <v>822</v>
      </c>
    </row>
    <row r="99" spans="1:3" ht="12.75">
      <c r="A99" s="317"/>
      <c r="B99" s="327"/>
      <c r="C99" s="740" t="s">
        <v>793</v>
      </c>
    </row>
    <row r="100" spans="1:3" ht="12.75">
      <c r="A100" s="317"/>
      <c r="B100" s="327"/>
      <c r="C100" s="724" t="s">
        <v>684</v>
      </c>
    </row>
    <row r="101" spans="1:3" ht="12.75">
      <c r="A101" s="317"/>
      <c r="B101" s="327"/>
      <c r="C101" s="724"/>
    </row>
    <row r="102" spans="1:3" ht="25.5">
      <c r="A102" s="317"/>
      <c r="B102" s="327"/>
      <c r="C102" s="741" t="s">
        <v>23</v>
      </c>
    </row>
    <row r="103" spans="1:3" ht="12.75">
      <c r="A103" s="317"/>
      <c r="B103" s="327"/>
      <c r="C103" s="742" t="s">
        <v>24</v>
      </c>
    </row>
    <row r="104" spans="1:3" ht="12.75">
      <c r="A104" s="317"/>
      <c r="B104" s="327"/>
      <c r="C104" s="741"/>
    </row>
    <row r="105" spans="1:3" ht="12.75">
      <c r="A105" s="317"/>
      <c r="B105" s="327"/>
      <c r="C105" s="741" t="s">
        <v>25</v>
      </c>
    </row>
    <row r="106" spans="1:3" ht="12.75">
      <c r="A106" s="317"/>
      <c r="B106" s="327"/>
      <c r="C106" s="741" t="s">
        <v>26</v>
      </c>
    </row>
    <row r="107" spans="1:3" ht="12.75">
      <c r="A107" s="317"/>
      <c r="B107" s="327"/>
      <c r="C107" s="741"/>
    </row>
    <row r="108" spans="1:3" ht="15.75" customHeight="1">
      <c r="A108" s="317"/>
      <c r="B108" s="327"/>
      <c r="C108" s="741" t="s">
        <v>27</v>
      </c>
    </row>
    <row r="109" spans="1:3" ht="12.75">
      <c r="A109" s="317"/>
      <c r="B109" s="327"/>
      <c r="C109" s="741" t="s">
        <v>685</v>
      </c>
    </row>
    <row r="110" spans="1:3" ht="12.75">
      <c r="A110" s="317"/>
      <c r="B110" s="327"/>
      <c r="C110" s="743"/>
    </row>
    <row r="111" spans="1:3" ht="16.5" customHeight="1">
      <c r="A111" s="317"/>
      <c r="B111" s="327"/>
      <c r="C111" s="741" t="s">
        <v>28</v>
      </c>
    </row>
    <row r="112" spans="1:3" ht="12.75">
      <c r="A112" s="317"/>
      <c r="B112" s="327"/>
      <c r="C112" s="744" t="s">
        <v>725</v>
      </c>
    </row>
    <row r="113" spans="1:3" ht="12.75">
      <c r="A113" s="317"/>
      <c r="B113" s="327"/>
      <c r="C113" s="745"/>
    </row>
    <row r="114" spans="1:3" ht="26.25" customHeight="1" thickBot="1">
      <c r="A114" s="317"/>
      <c r="B114" s="327"/>
      <c r="C114" s="746" t="s">
        <v>29</v>
      </c>
    </row>
    <row r="115" spans="1:3" ht="13.5" thickBot="1">
      <c r="A115" s="716" t="s">
        <v>90</v>
      </c>
      <c r="B115" s="735" t="s">
        <v>91</v>
      </c>
      <c r="C115" s="747" t="s">
        <v>129</v>
      </c>
    </row>
    <row r="116" spans="1:3" ht="13.5" thickBot="1">
      <c r="A116" s="716" t="s">
        <v>92</v>
      </c>
      <c r="B116" s="735" t="s">
        <v>93</v>
      </c>
      <c r="C116" s="748" t="s">
        <v>130</v>
      </c>
    </row>
    <row r="117" spans="1:3" ht="13.5" thickBot="1">
      <c r="A117" s="749" t="s">
        <v>94</v>
      </c>
      <c r="B117" s="750" t="s">
        <v>95</v>
      </c>
      <c r="C117" s="748" t="s">
        <v>131</v>
      </c>
    </row>
    <row r="118" spans="1:3" ht="12.75">
      <c r="A118" s="716" t="s">
        <v>96</v>
      </c>
      <c r="B118" s="735" t="s">
        <v>97</v>
      </c>
      <c r="C118" s="751" t="s">
        <v>30</v>
      </c>
    </row>
    <row r="119" spans="1:3" ht="25.5">
      <c r="A119" s="317"/>
      <c r="B119" s="327"/>
      <c r="C119" s="752" t="s">
        <v>31</v>
      </c>
    </row>
    <row r="120" spans="1:3" ht="25.5">
      <c r="A120" s="317"/>
      <c r="B120" s="327"/>
      <c r="C120" s="752" t="s">
        <v>32</v>
      </c>
    </row>
    <row r="121" spans="1:3" ht="25.5">
      <c r="A121" s="317"/>
      <c r="B121" s="327"/>
      <c r="C121" s="752" t="s">
        <v>33</v>
      </c>
    </row>
    <row r="122" spans="1:3" ht="13.5" thickBot="1">
      <c r="A122" s="317"/>
      <c r="B122" s="327"/>
      <c r="C122" s="752"/>
    </row>
    <row r="123" spans="1:3" ht="12.75">
      <c r="A123" s="716" t="s">
        <v>98</v>
      </c>
      <c r="B123" s="735" t="s">
        <v>99</v>
      </c>
      <c r="C123" s="717" t="s">
        <v>256</v>
      </c>
    </row>
    <row r="124" spans="1:3" ht="13.5" thickBot="1">
      <c r="A124" s="753"/>
      <c r="B124" s="754"/>
      <c r="C124" s="755" t="s">
        <v>34</v>
      </c>
    </row>
    <row r="125" spans="1:3" ht="12.75">
      <c r="A125" s="326" t="s">
        <v>132</v>
      </c>
      <c r="B125" s="756" t="s">
        <v>100</v>
      </c>
      <c r="C125" s="718"/>
    </row>
    <row r="126" spans="1:3" ht="12.75">
      <c r="A126" s="326" t="s">
        <v>133</v>
      </c>
      <c r="B126" s="756" t="s">
        <v>134</v>
      </c>
      <c r="C126" s="722" t="s">
        <v>135</v>
      </c>
    </row>
    <row r="127" spans="1:3" ht="12.75">
      <c r="A127" s="326" t="s">
        <v>136</v>
      </c>
      <c r="B127" s="756"/>
      <c r="C127" s="722" t="s">
        <v>137</v>
      </c>
    </row>
    <row r="128" spans="1:3" ht="12.75">
      <c r="A128" s="326"/>
      <c r="B128" s="756"/>
      <c r="C128" s="722" t="s">
        <v>174</v>
      </c>
    </row>
    <row r="129" spans="1:3" ht="12.75">
      <c r="A129" s="326"/>
      <c r="B129" s="756"/>
      <c r="C129" s="722" t="s">
        <v>35</v>
      </c>
    </row>
    <row r="130" spans="1:3" ht="12.75">
      <c r="A130" s="326"/>
      <c r="B130" s="756"/>
      <c r="C130" s="316" t="s">
        <v>36</v>
      </c>
    </row>
    <row r="131" spans="1:3" ht="12.75">
      <c r="A131" s="326"/>
      <c r="B131" s="756"/>
      <c r="C131" s="722"/>
    </row>
    <row r="132" spans="1:3" ht="12.75">
      <c r="A132" s="326" t="s">
        <v>138</v>
      </c>
      <c r="B132" s="757" t="s">
        <v>139</v>
      </c>
      <c r="C132" s="722" t="s">
        <v>140</v>
      </c>
    </row>
    <row r="133" spans="1:3" ht="12.75">
      <c r="A133" s="326" t="s">
        <v>136</v>
      </c>
      <c r="B133" s="757"/>
      <c r="C133" s="722" t="s">
        <v>137</v>
      </c>
    </row>
    <row r="134" spans="1:3" ht="12.75">
      <c r="A134" s="326"/>
      <c r="B134" s="756"/>
      <c r="C134" s="722" t="s">
        <v>35</v>
      </c>
    </row>
    <row r="135" spans="1:3" ht="12.75">
      <c r="A135" s="326"/>
      <c r="B135" s="756"/>
      <c r="C135" s="722"/>
    </row>
    <row r="136" spans="1:3" ht="12.75">
      <c r="A136" s="326" t="s">
        <v>141</v>
      </c>
      <c r="B136" s="756" t="s">
        <v>142</v>
      </c>
      <c r="C136" s="718" t="s">
        <v>143</v>
      </c>
    </row>
    <row r="137" spans="1:3" s="101" customFormat="1" ht="12.75">
      <c r="A137" s="326"/>
      <c r="B137" s="327"/>
      <c r="C137" s="328" t="s">
        <v>794</v>
      </c>
    </row>
    <row r="138" spans="1:3" s="101" customFormat="1" ht="25.5">
      <c r="A138" s="326"/>
      <c r="B138" s="327" t="s">
        <v>795</v>
      </c>
      <c r="C138" s="329" t="s">
        <v>796</v>
      </c>
    </row>
    <row r="139" spans="1:3" s="101" customFormat="1" ht="12.75">
      <c r="A139" s="326"/>
      <c r="B139" s="327" t="s">
        <v>797</v>
      </c>
      <c r="C139" s="329"/>
    </row>
    <row r="140" spans="1:3" ht="26.25" thickBot="1">
      <c r="A140" s="326"/>
      <c r="B140" s="327" t="s">
        <v>359</v>
      </c>
      <c r="C140" s="329" t="s">
        <v>824</v>
      </c>
    </row>
    <row r="141" spans="1:3" ht="12.75">
      <c r="A141" s="979" t="s">
        <v>101</v>
      </c>
      <c r="B141" s="981" t="s">
        <v>102</v>
      </c>
      <c r="C141" s="758" t="s">
        <v>144</v>
      </c>
    </row>
    <row r="142" spans="1:3" ht="15.75" customHeight="1" thickBot="1">
      <c r="A142" s="980"/>
      <c r="B142" s="982"/>
      <c r="C142" s="759"/>
    </row>
    <row r="143" spans="1:3" ht="12.75">
      <c r="A143" s="716" t="s">
        <v>103</v>
      </c>
      <c r="B143" s="735" t="s">
        <v>104</v>
      </c>
      <c r="C143" s="760" t="s">
        <v>531</v>
      </c>
    </row>
    <row r="144" spans="1:3" ht="89.25">
      <c r="A144" s="761"/>
      <c r="B144" s="762"/>
      <c r="C144" s="763" t="s">
        <v>37</v>
      </c>
    </row>
    <row r="145" spans="1:6" ht="12.75">
      <c r="A145" s="761"/>
      <c r="B145" s="762"/>
      <c r="C145" s="763"/>
    </row>
    <row r="146" spans="1:6" ht="25.5">
      <c r="A146" s="761"/>
      <c r="B146" s="762"/>
      <c r="C146" s="764" t="s">
        <v>788</v>
      </c>
    </row>
    <row r="147" spans="1:6" ht="12.75">
      <c r="A147" s="761"/>
      <c r="B147" s="762"/>
      <c r="C147" s="765" t="s">
        <v>38</v>
      </c>
    </row>
    <row r="148" spans="1:6" ht="13.5" thickBot="1">
      <c r="A148" s="761"/>
      <c r="B148" s="762"/>
      <c r="C148" s="764"/>
    </row>
    <row r="149" spans="1:6" ht="13.5" thickBot="1">
      <c r="A149" s="716" t="s">
        <v>105</v>
      </c>
      <c r="B149" s="735" t="s">
        <v>106</v>
      </c>
      <c r="C149" s="748" t="s">
        <v>144</v>
      </c>
    </row>
    <row r="150" spans="1:6" s="330" customFormat="1" ht="14.25" customHeight="1" thickBot="1">
      <c r="A150" s="766" t="s">
        <v>107</v>
      </c>
      <c r="B150" s="767" t="s">
        <v>108</v>
      </c>
      <c r="C150" s="798" t="s">
        <v>45</v>
      </c>
    </row>
    <row r="151" spans="1:6" ht="12.75">
      <c r="A151" s="716" t="s">
        <v>109</v>
      </c>
      <c r="B151" s="716" t="s">
        <v>110</v>
      </c>
      <c r="C151" s="768" t="s">
        <v>46</v>
      </c>
    </row>
    <row r="152" spans="1:6" ht="12.75">
      <c r="A152" s="317"/>
      <c r="B152" s="317"/>
      <c r="C152" s="739" t="s">
        <v>804</v>
      </c>
    </row>
    <row r="153" spans="1:6" ht="12.75">
      <c r="A153" s="317"/>
      <c r="B153" s="317"/>
      <c r="C153" s="769" t="s">
        <v>47</v>
      </c>
    </row>
    <row r="154" spans="1:6" ht="13.5" thickBot="1">
      <c r="A154" s="753"/>
      <c r="B154" s="753"/>
      <c r="C154" s="736" t="s">
        <v>145</v>
      </c>
    </row>
    <row r="155" spans="1:6" ht="12.75">
      <c r="A155" s="317" t="s">
        <v>299</v>
      </c>
      <c r="B155" s="326" t="s">
        <v>173</v>
      </c>
      <c r="C155" s="770" t="s">
        <v>343</v>
      </c>
    </row>
    <row r="156" spans="1:6" ht="12.75">
      <c r="A156" s="317"/>
      <c r="B156" s="326"/>
      <c r="C156" s="142" t="s">
        <v>463</v>
      </c>
    </row>
    <row r="157" spans="1:6" s="101" customFormat="1" ht="13.5">
      <c r="A157" s="326"/>
      <c r="B157" s="326"/>
      <c r="C157" s="331" t="s">
        <v>344</v>
      </c>
      <c r="F157" s="332"/>
    </row>
    <row r="158" spans="1:6" s="101" customFormat="1" ht="13.5">
      <c r="A158" s="326"/>
      <c r="B158" s="326"/>
      <c r="C158" s="158" t="s">
        <v>345</v>
      </c>
      <c r="F158" s="332"/>
    </row>
    <row r="159" spans="1:6" s="101" customFormat="1" ht="13.5">
      <c r="A159" s="326"/>
      <c r="B159" s="326"/>
      <c r="C159" s="164" t="s">
        <v>346</v>
      </c>
      <c r="F159" s="332"/>
    </row>
    <row r="160" spans="1:6" s="101" customFormat="1" ht="13.5">
      <c r="A160" s="326"/>
      <c r="B160" s="326"/>
      <c r="C160" s="164" t="s">
        <v>347</v>
      </c>
      <c r="F160" s="332"/>
    </row>
    <row r="161" spans="1:3" s="101" customFormat="1" ht="12.75">
      <c r="A161" s="326"/>
      <c r="B161" s="326"/>
      <c r="C161" s="164" t="s">
        <v>348</v>
      </c>
    </row>
    <row r="162" spans="1:3" s="101" customFormat="1" ht="12.75">
      <c r="A162" s="326"/>
      <c r="B162" s="326"/>
      <c r="C162" s="164"/>
    </row>
    <row r="163" spans="1:3" s="101" customFormat="1" ht="12.75">
      <c r="A163" s="326"/>
      <c r="B163" s="326"/>
      <c r="C163" s="333" t="s">
        <v>349</v>
      </c>
    </row>
    <row r="164" spans="1:3" s="101" customFormat="1" ht="12.75">
      <c r="A164" s="326"/>
      <c r="B164" s="326"/>
      <c r="C164" s="158" t="s">
        <v>345</v>
      </c>
    </row>
    <row r="165" spans="1:3" s="101" customFormat="1" ht="12.75">
      <c r="A165" s="326"/>
      <c r="B165" s="326"/>
      <c r="C165" s="164" t="s">
        <v>350</v>
      </c>
    </row>
    <row r="166" spans="1:3" s="101" customFormat="1" ht="12.75">
      <c r="A166" s="326"/>
      <c r="B166" s="326"/>
      <c r="C166" s="164" t="s">
        <v>805</v>
      </c>
    </row>
    <row r="167" spans="1:3" s="101" customFormat="1" ht="12.75">
      <c r="A167" s="326"/>
      <c r="B167" s="326"/>
      <c r="C167" s="164" t="s">
        <v>806</v>
      </c>
    </row>
    <row r="168" spans="1:3" s="101" customFormat="1" ht="12.75">
      <c r="A168" s="326"/>
      <c r="B168" s="326"/>
      <c r="C168" s="156" t="s">
        <v>73</v>
      </c>
    </row>
    <row r="169" spans="1:3" s="101" customFormat="1" ht="12.75">
      <c r="A169" s="326"/>
      <c r="B169" s="326"/>
      <c r="C169" s="157" t="s">
        <v>351</v>
      </c>
    </row>
    <row r="170" spans="1:3" s="101" customFormat="1" ht="12.75">
      <c r="A170" s="326"/>
      <c r="B170" s="326"/>
      <c r="C170" s="158" t="s">
        <v>345</v>
      </c>
    </row>
    <row r="171" spans="1:3" s="101" customFormat="1" ht="12.75">
      <c r="A171" s="326"/>
      <c r="B171" s="326"/>
      <c r="C171" s="164" t="s">
        <v>352</v>
      </c>
    </row>
    <row r="172" spans="1:3" s="101" customFormat="1" ht="12.75">
      <c r="A172" s="326"/>
      <c r="B172" s="326"/>
      <c r="C172" s="164" t="s">
        <v>807</v>
      </c>
    </row>
    <row r="173" spans="1:3" s="101" customFormat="1" ht="12.75">
      <c r="A173" s="326"/>
      <c r="B173" s="326"/>
      <c r="C173" s="164" t="s">
        <v>808</v>
      </c>
    </row>
    <row r="174" spans="1:3" s="101" customFormat="1" ht="12.75">
      <c r="A174" s="326"/>
      <c r="B174" s="326"/>
      <c r="C174" s="159" t="s">
        <v>73</v>
      </c>
    </row>
    <row r="175" spans="1:3" s="101" customFormat="1" ht="12.75">
      <c r="A175" s="326"/>
      <c r="B175" s="326"/>
      <c r="C175" s="160" t="s">
        <v>353</v>
      </c>
    </row>
    <row r="176" spans="1:3" s="101" customFormat="1" ht="12.75">
      <c r="A176" s="326"/>
      <c r="B176" s="326"/>
      <c r="C176" s="158" t="s">
        <v>345</v>
      </c>
    </row>
    <row r="177" spans="1:3" s="101" customFormat="1" ht="12.75">
      <c r="A177" s="326"/>
      <c r="B177" s="326"/>
      <c r="C177" s="164" t="s">
        <v>354</v>
      </c>
    </row>
    <row r="178" spans="1:3" s="101" customFormat="1" ht="12.75">
      <c r="A178" s="326"/>
      <c r="B178" s="326"/>
      <c r="C178" s="164" t="s">
        <v>809</v>
      </c>
    </row>
    <row r="179" spans="1:3" s="101" customFormat="1" ht="12.75">
      <c r="A179" s="326"/>
      <c r="B179" s="326"/>
      <c r="C179" s="164" t="s">
        <v>810</v>
      </c>
    </row>
    <row r="180" spans="1:3" s="101" customFormat="1" ht="12.75">
      <c r="A180" s="326"/>
      <c r="B180" s="334"/>
      <c r="C180" s="161" t="s">
        <v>73</v>
      </c>
    </row>
    <row r="181" spans="1:3" s="101" customFormat="1" ht="12.75">
      <c r="A181" s="326"/>
      <c r="B181" s="334"/>
      <c r="C181" s="162" t="s">
        <v>355</v>
      </c>
    </row>
    <row r="182" spans="1:3" s="101" customFormat="1" ht="12.75">
      <c r="A182" s="326"/>
      <c r="B182" s="334"/>
      <c r="C182" s="158" t="s">
        <v>345</v>
      </c>
    </row>
    <row r="183" spans="1:3" s="101" customFormat="1" ht="12.75">
      <c r="A183" s="326"/>
      <c r="B183" s="334"/>
      <c r="C183" s="164" t="s">
        <v>356</v>
      </c>
    </row>
    <row r="184" spans="1:3" s="101" customFormat="1" ht="12.75">
      <c r="A184" s="326"/>
      <c r="B184" s="334"/>
      <c r="C184" s="164" t="s">
        <v>811</v>
      </c>
    </row>
    <row r="185" spans="1:3" s="101" customFormat="1" ht="12.75">
      <c r="A185" s="326"/>
      <c r="B185" s="334"/>
      <c r="C185" s="164" t="s">
        <v>812</v>
      </c>
    </row>
    <row r="186" spans="1:3" s="101" customFormat="1" ht="12.75">
      <c r="A186" s="326"/>
      <c r="B186" s="334"/>
      <c r="C186" s="159" t="s">
        <v>73</v>
      </c>
    </row>
    <row r="187" spans="1:3" s="101" customFormat="1" ht="12.75">
      <c r="A187" s="326"/>
      <c r="B187" s="334"/>
      <c r="C187" s="163" t="s">
        <v>357</v>
      </c>
    </row>
    <row r="188" spans="1:3" s="101" customFormat="1" ht="12.75">
      <c r="A188" s="326"/>
      <c r="B188" s="334"/>
      <c r="C188" s="158" t="s">
        <v>345</v>
      </c>
    </row>
    <row r="189" spans="1:3" s="101" customFormat="1" ht="12.75">
      <c r="A189" s="326"/>
      <c r="B189" s="334"/>
      <c r="C189" s="164" t="s">
        <v>358</v>
      </c>
    </row>
    <row r="190" spans="1:3" s="101" customFormat="1" ht="12.75">
      <c r="A190" s="326"/>
      <c r="B190" s="334"/>
      <c r="C190" s="164" t="s">
        <v>813</v>
      </c>
    </row>
    <row r="191" spans="1:3" s="101" customFormat="1" ht="13.5" thickBot="1">
      <c r="A191" s="326"/>
      <c r="B191" s="771"/>
      <c r="C191" s="335" t="s">
        <v>812</v>
      </c>
    </row>
    <row r="192" spans="1:3" ht="12.75">
      <c r="A192" s="716" t="s">
        <v>111</v>
      </c>
      <c r="B192" s="735" t="s">
        <v>112</v>
      </c>
      <c r="C192" s="717" t="s">
        <v>146</v>
      </c>
    </row>
    <row r="193" spans="1:3" ht="12.75">
      <c r="A193" s="317"/>
      <c r="B193" s="327"/>
      <c r="C193" s="718" t="s">
        <v>147</v>
      </c>
    </row>
    <row r="194" spans="1:3" ht="13.5" thickBot="1">
      <c r="A194" s="753"/>
      <c r="B194" s="754"/>
      <c r="C194" s="734" t="s">
        <v>148</v>
      </c>
    </row>
    <row r="195" spans="1:3" ht="12.75">
      <c r="A195" s="716" t="s">
        <v>113</v>
      </c>
      <c r="B195" s="735" t="s">
        <v>114</v>
      </c>
      <c r="C195" s="772" t="s">
        <v>39</v>
      </c>
    </row>
    <row r="196" spans="1:3" ht="12.75">
      <c r="A196" s="317"/>
      <c r="B196" s="327"/>
      <c r="C196" s="292" t="s">
        <v>40</v>
      </c>
    </row>
    <row r="197" spans="1:3" ht="15">
      <c r="A197" s="317"/>
      <c r="B197" s="327"/>
      <c r="C197" s="773" t="s">
        <v>41</v>
      </c>
    </row>
    <row r="198" spans="1:3" ht="13.5" thickBot="1">
      <c r="A198" s="317"/>
      <c r="B198" s="327"/>
      <c r="C198" s="718"/>
    </row>
    <row r="199" spans="1:3" s="217" customFormat="1" ht="12.75">
      <c r="A199" s="774" t="s">
        <v>182</v>
      </c>
      <c r="B199" s="775" t="s">
        <v>183</v>
      </c>
      <c r="C199" s="776" t="s">
        <v>184</v>
      </c>
    </row>
    <row r="200" spans="1:3" s="217" customFormat="1" ht="12.75">
      <c r="A200" s="334"/>
      <c r="B200" s="777"/>
      <c r="C200" s="778" t="s">
        <v>198</v>
      </c>
    </row>
    <row r="201" spans="1:3" s="217" customFormat="1" ht="12.75">
      <c r="A201" s="334"/>
      <c r="B201" s="777"/>
      <c r="C201" s="778" t="s">
        <v>185</v>
      </c>
    </row>
    <row r="202" spans="1:3" s="217" customFormat="1" ht="12.75">
      <c r="A202" s="334"/>
      <c r="B202" s="777"/>
      <c r="C202" s="778" t="s">
        <v>42</v>
      </c>
    </row>
    <row r="203" spans="1:3" s="217" customFormat="1" ht="12.75">
      <c r="A203" s="334"/>
      <c r="B203" s="777"/>
      <c r="C203" s="778"/>
    </row>
    <row r="204" spans="1:3" s="217" customFormat="1" ht="12.75">
      <c r="A204" s="334"/>
      <c r="B204" s="777"/>
      <c r="C204" s="779" t="s">
        <v>210</v>
      </c>
    </row>
    <row r="205" spans="1:3" s="217" customFormat="1" ht="12.75">
      <c r="A205" s="334"/>
      <c r="B205" s="777"/>
      <c r="C205" s="778" t="s">
        <v>798</v>
      </c>
    </row>
    <row r="206" spans="1:3" s="217" customFormat="1" ht="12.75">
      <c r="A206" s="334"/>
      <c r="B206" s="777"/>
      <c r="C206" s="778" t="s">
        <v>186</v>
      </c>
    </row>
    <row r="207" spans="1:3" s="217" customFormat="1" ht="26.25" thickBot="1">
      <c r="A207" s="771"/>
      <c r="B207" s="780"/>
      <c r="C207" s="781" t="s">
        <v>247</v>
      </c>
    </row>
    <row r="208" spans="1:3" s="217" customFormat="1" ht="12.75">
      <c r="A208" s="782" t="s">
        <v>300</v>
      </c>
      <c r="B208" s="783" t="s">
        <v>301</v>
      </c>
      <c r="C208" s="784" t="s">
        <v>302</v>
      </c>
    </row>
    <row r="209" spans="1:3" s="217" customFormat="1" ht="12.75">
      <c r="A209" s="785" t="s">
        <v>303</v>
      </c>
      <c r="B209" s="786" t="s">
        <v>304</v>
      </c>
      <c r="C209" s="787" t="s">
        <v>302</v>
      </c>
    </row>
    <row r="210" spans="1:3" s="217" customFormat="1" ht="12.75">
      <c r="A210" s="785" t="s">
        <v>305</v>
      </c>
      <c r="B210" s="786" t="s">
        <v>306</v>
      </c>
      <c r="C210" s="787" t="s">
        <v>144</v>
      </c>
    </row>
    <row r="211" spans="1:3" s="217" customFormat="1" ht="12.75">
      <c r="A211" s="785" t="s">
        <v>307</v>
      </c>
      <c r="B211" s="786" t="s">
        <v>308</v>
      </c>
      <c r="C211" s="787" t="s">
        <v>309</v>
      </c>
    </row>
    <row r="212" spans="1:3" s="217" customFormat="1" ht="12.75">
      <c r="A212" s="788" t="s">
        <v>310</v>
      </c>
      <c r="B212" s="789" t="s">
        <v>311</v>
      </c>
      <c r="C212" s="790" t="s">
        <v>144</v>
      </c>
    </row>
    <row r="213" spans="1:3" s="217" customFormat="1" ht="12.75">
      <c r="A213" s="785" t="s">
        <v>312</v>
      </c>
      <c r="B213" s="786" t="s">
        <v>313</v>
      </c>
      <c r="C213" s="787" t="s">
        <v>144</v>
      </c>
    </row>
    <row r="214" spans="1:3" s="217" customFormat="1" ht="12.75">
      <c r="A214" s="788" t="s">
        <v>314</v>
      </c>
      <c r="B214" s="789" t="s">
        <v>315</v>
      </c>
      <c r="C214" s="790" t="s">
        <v>144</v>
      </c>
    </row>
    <row r="215" spans="1:3" s="217" customFormat="1" ht="12.75">
      <c r="A215" s="785" t="s">
        <v>316</v>
      </c>
      <c r="B215" s="786" t="s">
        <v>317</v>
      </c>
      <c r="C215" s="787" t="s">
        <v>144</v>
      </c>
    </row>
    <row r="216" spans="1:3" s="217" customFormat="1" ht="12.75">
      <c r="A216" s="785" t="s">
        <v>318</v>
      </c>
      <c r="B216" s="786" t="s">
        <v>319</v>
      </c>
      <c r="C216" s="787" t="s">
        <v>144</v>
      </c>
    </row>
    <row r="217" spans="1:3" s="217" customFormat="1" ht="12.75">
      <c r="A217" s="788" t="s">
        <v>320</v>
      </c>
      <c r="B217" s="789" t="s">
        <v>321</v>
      </c>
      <c r="C217" s="791" t="s">
        <v>331</v>
      </c>
    </row>
    <row r="218" spans="1:3" s="217" customFormat="1" ht="12.75">
      <c r="A218" s="785" t="s">
        <v>322</v>
      </c>
      <c r="B218" s="786" t="s">
        <v>323</v>
      </c>
      <c r="C218" s="791" t="s">
        <v>331</v>
      </c>
    </row>
    <row r="219" spans="1:3" s="217" customFormat="1" ht="12.75">
      <c r="A219" s="792" t="s">
        <v>324</v>
      </c>
      <c r="B219" s="793" t="s">
        <v>325</v>
      </c>
      <c r="C219" s="190" t="s">
        <v>326</v>
      </c>
    </row>
    <row r="220" spans="1:3" s="217" customFormat="1" ht="12.75">
      <c r="A220" s="334"/>
      <c r="B220" s="777"/>
      <c r="C220" s="135" t="s">
        <v>327</v>
      </c>
    </row>
    <row r="221" spans="1:3" s="217" customFormat="1" ht="12.75">
      <c r="A221" s="334"/>
      <c r="B221" s="777"/>
      <c r="C221" s="135" t="s">
        <v>328</v>
      </c>
    </row>
    <row r="222" spans="1:3" s="217" customFormat="1" ht="12.75">
      <c r="A222" s="334"/>
      <c r="B222" s="777"/>
      <c r="C222" s="142" t="s">
        <v>329</v>
      </c>
    </row>
    <row r="223" spans="1:3" s="217" customFormat="1" ht="12.75">
      <c r="A223" s="334"/>
      <c r="B223" s="777"/>
      <c r="C223" s="142" t="s">
        <v>330</v>
      </c>
    </row>
    <row r="224" spans="1:3" s="217" customFormat="1" ht="13.5" thickBot="1">
      <c r="A224" s="771"/>
      <c r="B224" s="780"/>
      <c r="C224" s="794" t="s">
        <v>189</v>
      </c>
    </row>
    <row r="225" spans="1:1" s="336" customFormat="1"/>
    <row r="226" spans="1:1" s="336" customFormat="1"/>
    <row r="227" spans="1:1" hidden="1">
      <c r="A227" s="337" t="s">
        <v>159</v>
      </c>
    </row>
    <row r="228" spans="1:1" s="336" customFormat="1" hidden="1">
      <c r="A228" s="338" t="s">
        <v>171</v>
      </c>
    </row>
    <row r="229" spans="1:1" hidden="1">
      <c r="A229" s="339" t="s">
        <v>160</v>
      </c>
    </row>
    <row r="230" spans="1:1" s="336" customFormat="1" hidden="1">
      <c r="A230" s="338" t="s">
        <v>161</v>
      </c>
    </row>
    <row r="231" spans="1:1" hidden="1">
      <c r="A231" s="339" t="s">
        <v>162</v>
      </c>
    </row>
    <row r="232" spans="1:1" hidden="1">
      <c r="A232" s="339" t="s">
        <v>163</v>
      </c>
    </row>
    <row r="233" spans="1:1" s="336" customFormat="1" hidden="1">
      <c r="A233" s="338" t="s">
        <v>164</v>
      </c>
    </row>
    <row r="234" spans="1:1" hidden="1">
      <c r="A234" s="339" t="s">
        <v>165</v>
      </c>
    </row>
    <row r="235" spans="1:1" hidden="1">
      <c r="A235" s="339" t="s">
        <v>166</v>
      </c>
    </row>
    <row r="236" spans="1:1" s="336" customFormat="1" hidden="1">
      <c r="A236" s="338" t="s">
        <v>167</v>
      </c>
    </row>
    <row r="237" spans="1:1" hidden="1">
      <c r="A237" s="339" t="s">
        <v>172</v>
      </c>
    </row>
    <row r="238" spans="1:1" s="336" customFormat="1" hidden="1">
      <c r="A238" s="338" t="s">
        <v>168</v>
      </c>
    </row>
    <row r="239" spans="1:1" hidden="1">
      <c r="A239" s="339" t="s">
        <v>169</v>
      </c>
    </row>
    <row r="240" spans="1:1" hidden="1">
      <c r="A240" s="339" t="s">
        <v>170</v>
      </c>
    </row>
    <row r="241" spans="1:1" hidden="1"/>
    <row r="242" spans="1:1" hidden="1"/>
    <row r="243" spans="1:1" hidden="1"/>
    <row r="244" spans="1:1" hidden="1"/>
    <row r="245" spans="1:1" hidden="1"/>
    <row r="246" spans="1:1" hidden="1"/>
    <row r="248" spans="1:1" hidden="1">
      <c r="A248" s="340" t="s">
        <v>159</v>
      </c>
    </row>
    <row r="249" spans="1:1" hidden="1">
      <c r="A249" s="313" t="s">
        <v>171</v>
      </c>
    </row>
    <row r="250" spans="1:1" hidden="1">
      <c r="A250" s="313" t="s">
        <v>571</v>
      </c>
    </row>
    <row r="251" spans="1:1" hidden="1">
      <c r="A251" s="313" t="s">
        <v>572</v>
      </c>
    </row>
    <row r="252" spans="1:1" hidden="1">
      <c r="A252" s="313" t="s">
        <v>162</v>
      </c>
    </row>
    <row r="253" spans="1:1" hidden="1">
      <c r="A253" s="313" t="s">
        <v>163</v>
      </c>
    </row>
    <row r="254" spans="1:1" hidden="1">
      <c r="A254" s="313" t="s">
        <v>164</v>
      </c>
    </row>
    <row r="255" spans="1:1" hidden="1">
      <c r="A255" s="313" t="s">
        <v>165</v>
      </c>
    </row>
    <row r="256" spans="1:1" hidden="1">
      <c r="A256" s="313" t="s">
        <v>166</v>
      </c>
    </row>
    <row r="257" spans="1:1" hidden="1">
      <c r="A257" s="313" t="s">
        <v>167</v>
      </c>
    </row>
    <row r="258" spans="1:1" hidden="1">
      <c r="A258" s="313" t="s">
        <v>172</v>
      </c>
    </row>
    <row r="259" spans="1:1" hidden="1">
      <c r="A259" s="313" t="s">
        <v>168</v>
      </c>
    </row>
    <row r="260" spans="1:1" hidden="1">
      <c r="A260" s="313" t="s">
        <v>169</v>
      </c>
    </row>
    <row r="261" spans="1:1" hidden="1">
      <c r="A261" s="313" t="s">
        <v>170</v>
      </c>
    </row>
    <row r="262" spans="1:1" hidden="1"/>
  </sheetData>
  <sheetProtection password="D306" sheet="1" objects="1" scenarios="1" selectLockedCells="1" selectUnlockedCells="1"/>
  <mergeCells count="5">
    <mergeCell ref="A141:A142"/>
    <mergeCell ref="B141:B142"/>
    <mergeCell ref="A2:C4"/>
    <mergeCell ref="A5:C5"/>
    <mergeCell ref="A6:C7"/>
  </mergeCells>
  <phoneticPr fontId="43" type="noConversion"/>
  <pageMargins left="0.23622047244094491" right="0.23622047244094491" top="0.74803149606299213" bottom="0.74803149606299213" header="0.31496062992125984" footer="0.31496062992125984"/>
  <pageSetup paperSize="9" scale="58" fitToHeight="0" orientation="portrait" r:id="rId1"/>
  <headerFooter>
    <oddFooter>Page &amp;P of &amp;N</oddFooter>
  </headerFooter>
  <drawing r:id="rId2"/>
</worksheet>
</file>

<file path=xl/worksheets/sheet9.xml><?xml version="1.0" encoding="utf-8"?>
<worksheet xmlns="http://schemas.openxmlformats.org/spreadsheetml/2006/main" xmlns:r="http://schemas.openxmlformats.org/officeDocument/2006/relationships">
  <dimension ref="A1:AJ84"/>
  <sheetViews>
    <sheetView showGridLines="0" zoomScale="95" zoomScaleNormal="95" workbookViewId="0">
      <selection activeCell="D53" sqref="D53"/>
    </sheetView>
  </sheetViews>
  <sheetFormatPr defaultRowHeight="15"/>
  <cols>
    <col min="1" max="1" width="16" style="126" customWidth="1"/>
    <col min="2" max="2" width="17.28515625" style="126" customWidth="1"/>
    <col min="3" max="3" width="10.140625" style="126" customWidth="1"/>
    <col min="4" max="4" width="6.7109375" style="126" customWidth="1"/>
    <col min="5" max="5" width="6.85546875" style="126" customWidth="1"/>
    <col min="6" max="6" width="5.42578125" style="126" bestFit="1" customWidth="1"/>
    <col min="7" max="8" width="6" style="126" customWidth="1"/>
    <col min="9" max="9" width="6.5703125" style="126" customWidth="1"/>
    <col min="10" max="10" width="5.140625" style="126" customWidth="1"/>
    <col min="11" max="12" width="6" style="126" customWidth="1"/>
    <col min="13" max="13" width="7.5703125" style="126" bestFit="1" customWidth="1"/>
    <col min="14" max="14" width="6" style="126" customWidth="1"/>
    <col min="15" max="15" width="4" style="126" customWidth="1"/>
    <col min="16" max="16" width="7.7109375" style="126" customWidth="1"/>
    <col min="17" max="17" width="7.140625" style="126" customWidth="1"/>
    <col min="18" max="19" width="6" style="126" customWidth="1"/>
    <col min="20" max="20" width="4.140625" style="126" customWidth="1"/>
    <col min="21" max="21" width="6.42578125" style="126" bestFit="1" customWidth="1"/>
    <col min="22" max="22" width="6.5703125" style="126" bestFit="1" customWidth="1"/>
    <col min="23" max="23" width="6.42578125" style="126" bestFit="1" customWidth="1"/>
    <col min="24" max="24" width="4" style="126" bestFit="1" customWidth="1"/>
    <col min="25" max="27" width="7" style="126" customWidth="1"/>
    <col min="28" max="28" width="4" style="126" bestFit="1" customWidth="1"/>
    <col min="29" max="29" width="5.85546875" style="126" bestFit="1" customWidth="1"/>
    <col min="30" max="36" width="4.28515625" style="126" hidden="1" customWidth="1"/>
    <col min="37" max="16384" width="9.140625" style="126"/>
  </cols>
  <sheetData>
    <row r="1" spans="1:28" ht="15.75" thickBot="1">
      <c r="A1" s="799" t="s">
        <v>257</v>
      </c>
      <c r="B1" s="800"/>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row>
    <row r="2" spans="1:28" ht="28.5" customHeight="1">
      <c r="A2" s="998" t="s">
        <v>737</v>
      </c>
      <c r="B2" s="998"/>
      <c r="C2" s="998"/>
      <c r="D2" s="998"/>
      <c r="E2" s="998"/>
      <c r="F2" s="998"/>
      <c r="G2" s="998"/>
      <c r="H2" s="998"/>
      <c r="I2" s="998"/>
      <c r="J2" s="998"/>
      <c r="K2" s="998"/>
      <c r="L2" s="998"/>
      <c r="M2" s="998"/>
      <c r="N2" s="998"/>
      <c r="O2" s="998"/>
      <c r="P2" s="998"/>
      <c r="Q2" s="998"/>
      <c r="R2" s="998"/>
      <c r="S2" s="998"/>
      <c r="T2" s="998"/>
      <c r="U2" s="998"/>
      <c r="V2" s="998"/>
      <c r="W2" s="998"/>
      <c r="X2" s="998"/>
      <c r="Y2" s="998"/>
      <c r="Z2" s="998"/>
      <c r="AA2" s="998"/>
      <c r="AB2" s="101"/>
    </row>
    <row r="3" spans="1:28">
      <c r="A3" s="100" t="s">
        <v>619</v>
      </c>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row>
    <row r="4" spans="1:28">
      <c r="A4" s="801" t="s">
        <v>48</v>
      </c>
      <c r="B4" s="802"/>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row>
    <row r="5" spans="1:28" ht="15.75" thickBot="1">
      <c r="A5" s="100" t="s">
        <v>285</v>
      </c>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row>
    <row r="6" spans="1:28" ht="15.75" thickBot="1">
      <c r="A6" s="100" t="s">
        <v>284</v>
      </c>
      <c r="B6" s="101"/>
      <c r="C6" s="995" t="s">
        <v>613</v>
      </c>
      <c r="D6" s="996"/>
      <c r="E6" s="997"/>
      <c r="F6" s="101"/>
      <c r="G6" s="995" t="s">
        <v>614</v>
      </c>
      <c r="H6" s="996"/>
      <c r="I6" s="997"/>
      <c r="J6" s="101"/>
      <c r="K6" s="995" t="s">
        <v>615</v>
      </c>
      <c r="L6" s="996"/>
      <c r="M6" s="996"/>
      <c r="N6" s="997"/>
      <c r="O6" s="101"/>
      <c r="P6" s="995" t="s">
        <v>616</v>
      </c>
      <c r="Q6" s="996"/>
      <c r="R6" s="996"/>
      <c r="S6" s="997"/>
      <c r="T6" s="101"/>
      <c r="U6" s="995" t="s">
        <v>617</v>
      </c>
      <c r="V6" s="996"/>
      <c r="W6" s="997"/>
      <c r="X6" s="101"/>
      <c r="Y6" s="995" t="s">
        <v>618</v>
      </c>
      <c r="Z6" s="996"/>
      <c r="AA6" s="997"/>
      <c r="AB6" s="101"/>
    </row>
    <row r="7" spans="1:28" ht="15.75" thickBot="1">
      <c r="A7" s="124" t="s">
        <v>597</v>
      </c>
      <c r="B7" s="124"/>
      <c r="C7" s="995" t="s">
        <v>608</v>
      </c>
      <c r="D7" s="996"/>
      <c r="E7" s="997"/>
      <c r="F7" s="125"/>
      <c r="G7" s="995" t="s">
        <v>609</v>
      </c>
      <c r="H7" s="996"/>
      <c r="I7" s="997"/>
      <c r="J7" s="125"/>
      <c r="K7" s="995" t="s">
        <v>609</v>
      </c>
      <c r="L7" s="996"/>
      <c r="M7" s="996"/>
      <c r="N7" s="997"/>
      <c r="O7" s="125"/>
      <c r="P7" s="995" t="s">
        <v>610</v>
      </c>
      <c r="Q7" s="996"/>
      <c r="R7" s="996"/>
      <c r="S7" s="997"/>
      <c r="T7" s="125"/>
      <c r="U7" s="995" t="s">
        <v>611</v>
      </c>
      <c r="V7" s="996"/>
      <c r="W7" s="997"/>
      <c r="X7" s="125"/>
      <c r="Y7" s="995" t="s">
        <v>612</v>
      </c>
      <c r="Z7" s="996"/>
      <c r="AA7" s="997"/>
      <c r="AB7" s="101"/>
    </row>
    <row r="8" spans="1:28" ht="15.75" thickBot="1">
      <c r="A8" s="127" t="s">
        <v>274</v>
      </c>
      <c r="B8" s="128" t="s">
        <v>275</v>
      </c>
      <c r="C8" s="93" t="s">
        <v>276</v>
      </c>
      <c r="D8" s="2" t="s">
        <v>277</v>
      </c>
      <c r="E8" s="3" t="s">
        <v>278</v>
      </c>
      <c r="F8" s="92"/>
      <c r="G8" s="93" t="s">
        <v>594</v>
      </c>
      <c r="H8" s="2" t="s">
        <v>622</v>
      </c>
      <c r="I8" s="3" t="s">
        <v>595</v>
      </c>
      <c r="J8" s="92"/>
      <c r="K8" s="93" t="s">
        <v>594</v>
      </c>
      <c r="L8" s="2" t="s">
        <v>622</v>
      </c>
      <c r="M8" s="2" t="s">
        <v>595</v>
      </c>
      <c r="N8" s="3" t="s">
        <v>596</v>
      </c>
      <c r="O8" s="92"/>
      <c r="P8" s="93" t="s">
        <v>598</v>
      </c>
      <c r="Q8" s="2" t="s">
        <v>599</v>
      </c>
      <c r="R8" s="2" t="s">
        <v>600</v>
      </c>
      <c r="S8" s="3" t="s">
        <v>601</v>
      </c>
      <c r="T8" s="92"/>
      <c r="U8" s="93" t="s">
        <v>602</v>
      </c>
      <c r="V8" s="2" t="s">
        <v>603</v>
      </c>
      <c r="W8" s="3" t="s">
        <v>604</v>
      </c>
      <c r="X8" s="92"/>
      <c r="Y8" s="93" t="s">
        <v>605</v>
      </c>
      <c r="Z8" s="2" t="s">
        <v>606</v>
      </c>
      <c r="AA8" s="3" t="s">
        <v>607</v>
      </c>
      <c r="AB8" s="101"/>
    </row>
    <row r="9" spans="1:28">
      <c r="A9" s="129" t="s">
        <v>332</v>
      </c>
      <c r="B9" s="130" t="s">
        <v>458</v>
      </c>
      <c r="C9" s="131">
        <v>40</v>
      </c>
      <c r="D9" s="132">
        <v>80</v>
      </c>
      <c r="E9" s="133">
        <v>125</v>
      </c>
      <c r="F9" s="134"/>
      <c r="G9" s="131">
        <v>45</v>
      </c>
      <c r="H9" s="132">
        <v>90</v>
      </c>
      <c r="I9" s="133">
        <v>135</v>
      </c>
      <c r="J9" s="134"/>
      <c r="K9" s="131">
        <v>45</v>
      </c>
      <c r="L9" s="132">
        <v>90</v>
      </c>
      <c r="M9" s="132">
        <v>135</v>
      </c>
      <c r="N9" s="133">
        <v>185</v>
      </c>
      <c r="O9" s="134"/>
      <c r="P9" s="131">
        <v>190</v>
      </c>
      <c r="Q9" s="132">
        <v>235</v>
      </c>
      <c r="R9" s="132">
        <v>290</v>
      </c>
      <c r="S9" s="133">
        <v>350</v>
      </c>
      <c r="T9" s="134"/>
      <c r="U9" s="131">
        <v>55</v>
      </c>
      <c r="V9" s="132">
        <v>115</v>
      </c>
      <c r="W9" s="133">
        <v>300</v>
      </c>
      <c r="X9" s="134"/>
      <c r="Y9" s="131">
        <v>65</v>
      </c>
      <c r="Z9" s="132">
        <v>250</v>
      </c>
      <c r="AA9" s="133">
        <v>1105</v>
      </c>
      <c r="AB9" s="101"/>
    </row>
    <row r="10" spans="1:28">
      <c r="A10" s="129" t="s">
        <v>279</v>
      </c>
      <c r="B10" s="135" t="s">
        <v>53</v>
      </c>
      <c r="C10" s="131">
        <v>40</v>
      </c>
      <c r="D10" s="132">
        <v>75</v>
      </c>
      <c r="E10" s="133">
        <v>125</v>
      </c>
      <c r="F10" s="134"/>
      <c r="G10" s="131">
        <v>45</v>
      </c>
      <c r="H10" s="132">
        <v>90</v>
      </c>
      <c r="I10" s="133">
        <v>135</v>
      </c>
      <c r="J10" s="134"/>
      <c r="K10" s="131">
        <v>45</v>
      </c>
      <c r="L10" s="132">
        <v>90</v>
      </c>
      <c r="M10" s="132">
        <v>135</v>
      </c>
      <c r="N10" s="133">
        <v>185</v>
      </c>
      <c r="O10" s="134"/>
      <c r="P10" s="131">
        <v>360</v>
      </c>
      <c r="Q10" s="132">
        <v>405</v>
      </c>
      <c r="R10" s="132">
        <v>460</v>
      </c>
      <c r="S10" s="133">
        <v>520</v>
      </c>
      <c r="T10" s="134"/>
      <c r="U10" s="131">
        <v>95</v>
      </c>
      <c r="V10" s="132">
        <v>160</v>
      </c>
      <c r="W10" s="133">
        <v>230</v>
      </c>
      <c r="X10" s="134"/>
      <c r="Y10" s="131">
        <v>70</v>
      </c>
      <c r="Z10" s="132">
        <v>170</v>
      </c>
      <c r="AA10" s="133">
        <v>955</v>
      </c>
      <c r="AB10" s="101"/>
    </row>
    <row r="11" spans="1:28">
      <c r="A11" s="129" t="s">
        <v>280</v>
      </c>
      <c r="B11" s="130" t="s">
        <v>54</v>
      </c>
      <c r="C11" s="131">
        <v>35</v>
      </c>
      <c r="D11" s="132">
        <v>75</v>
      </c>
      <c r="E11" s="133">
        <v>125</v>
      </c>
      <c r="F11" s="134"/>
      <c r="G11" s="131">
        <v>45</v>
      </c>
      <c r="H11" s="132">
        <v>90</v>
      </c>
      <c r="I11" s="133">
        <v>135</v>
      </c>
      <c r="J11" s="134"/>
      <c r="K11" s="131">
        <v>45</v>
      </c>
      <c r="L11" s="132">
        <v>90</v>
      </c>
      <c r="M11" s="132">
        <v>135</v>
      </c>
      <c r="N11" s="133">
        <v>185</v>
      </c>
      <c r="O11" s="134"/>
      <c r="P11" s="131">
        <v>465</v>
      </c>
      <c r="Q11" s="132">
        <v>510</v>
      </c>
      <c r="R11" s="132">
        <v>560</v>
      </c>
      <c r="S11" s="133">
        <v>625</v>
      </c>
      <c r="T11" s="134"/>
      <c r="U11" s="131">
        <v>55</v>
      </c>
      <c r="V11" s="132">
        <v>115</v>
      </c>
      <c r="W11" s="133">
        <v>195</v>
      </c>
      <c r="X11" s="134"/>
      <c r="Y11" s="131">
        <v>65</v>
      </c>
      <c r="Z11" s="132">
        <v>145</v>
      </c>
      <c r="AA11" s="133">
        <v>930</v>
      </c>
      <c r="AB11" s="101"/>
    </row>
    <row r="12" spans="1:28">
      <c r="A12" s="129" t="s">
        <v>282</v>
      </c>
      <c r="B12" s="130" t="s">
        <v>53</v>
      </c>
      <c r="C12" s="131">
        <v>35</v>
      </c>
      <c r="D12" s="132">
        <v>75</v>
      </c>
      <c r="E12" s="133">
        <v>125</v>
      </c>
      <c r="F12" s="134"/>
      <c r="G12" s="131">
        <v>45</v>
      </c>
      <c r="H12" s="132">
        <v>90</v>
      </c>
      <c r="I12" s="133">
        <v>135</v>
      </c>
      <c r="J12" s="134"/>
      <c r="K12" s="131">
        <v>45</v>
      </c>
      <c r="L12" s="132">
        <v>90</v>
      </c>
      <c r="M12" s="132">
        <v>135</v>
      </c>
      <c r="N12" s="133">
        <v>185</v>
      </c>
      <c r="O12" s="134"/>
      <c r="P12" s="131">
        <v>235</v>
      </c>
      <c r="Q12" s="132">
        <v>280</v>
      </c>
      <c r="R12" s="132">
        <v>335</v>
      </c>
      <c r="S12" s="133">
        <v>395</v>
      </c>
      <c r="T12" s="134"/>
      <c r="U12" s="131">
        <v>55</v>
      </c>
      <c r="V12" s="132">
        <v>115</v>
      </c>
      <c r="W12" s="133">
        <v>195</v>
      </c>
      <c r="X12" s="134"/>
      <c r="Y12" s="131">
        <v>65</v>
      </c>
      <c r="Z12" s="132">
        <v>145</v>
      </c>
      <c r="AA12" s="133">
        <v>930</v>
      </c>
      <c r="AB12" s="101"/>
    </row>
    <row r="13" spans="1:28" ht="15.75" thickBot="1">
      <c r="A13" s="136"/>
      <c r="B13" s="137"/>
      <c r="C13" s="138"/>
      <c r="D13" s="139"/>
      <c r="E13" s="140"/>
      <c r="F13" s="134"/>
      <c r="G13" s="138"/>
      <c r="H13" s="139"/>
      <c r="I13" s="140"/>
      <c r="J13" s="134"/>
      <c r="K13" s="138"/>
      <c r="L13" s="139"/>
      <c r="M13" s="139"/>
      <c r="N13" s="140"/>
      <c r="O13" s="134"/>
      <c r="P13" s="138"/>
      <c r="Q13" s="139"/>
      <c r="R13" s="139"/>
      <c r="S13" s="140"/>
      <c r="T13" s="134"/>
      <c r="U13" s="138"/>
      <c r="V13" s="139"/>
      <c r="W13" s="140"/>
      <c r="X13" s="134"/>
      <c r="Y13" s="138"/>
      <c r="Z13" s="139"/>
      <c r="AA13" s="140"/>
      <c r="AB13" s="101"/>
    </row>
    <row r="14" spans="1:28" ht="15.75" thickBot="1">
      <c r="A14" s="141" t="s">
        <v>283</v>
      </c>
      <c r="B14" s="142"/>
      <c r="C14" s="995" t="s">
        <v>608</v>
      </c>
      <c r="D14" s="996"/>
      <c r="E14" s="997"/>
      <c r="F14" s="143"/>
      <c r="G14" s="995" t="s">
        <v>609</v>
      </c>
      <c r="H14" s="996"/>
      <c r="I14" s="997"/>
      <c r="J14" s="143"/>
      <c r="K14" s="995" t="s">
        <v>609</v>
      </c>
      <c r="L14" s="996"/>
      <c r="M14" s="996"/>
      <c r="N14" s="997"/>
      <c r="O14" s="143"/>
      <c r="P14" s="995" t="s">
        <v>610</v>
      </c>
      <c r="Q14" s="996"/>
      <c r="R14" s="996"/>
      <c r="S14" s="997"/>
      <c r="T14" s="143"/>
      <c r="U14" s="995" t="s">
        <v>611</v>
      </c>
      <c r="V14" s="996"/>
      <c r="W14" s="997"/>
      <c r="X14" s="143"/>
      <c r="Y14" s="995" t="s">
        <v>612</v>
      </c>
      <c r="Z14" s="996"/>
      <c r="AA14" s="997"/>
      <c r="AB14" s="101"/>
    </row>
    <row r="15" spans="1:28" ht="15.75" thickBot="1">
      <c r="A15" s="127" t="s">
        <v>274</v>
      </c>
      <c r="B15" s="128" t="s">
        <v>275</v>
      </c>
      <c r="C15" s="93" t="s">
        <v>276</v>
      </c>
      <c r="D15" s="2" t="s">
        <v>277</v>
      </c>
      <c r="E15" s="3" t="s">
        <v>278</v>
      </c>
      <c r="F15" s="92"/>
      <c r="G15" s="93" t="s">
        <v>594</v>
      </c>
      <c r="H15" s="2" t="s">
        <v>622</v>
      </c>
      <c r="I15" s="3" t="s">
        <v>595</v>
      </c>
      <c r="J15" s="92"/>
      <c r="K15" s="93" t="s">
        <v>594</v>
      </c>
      <c r="L15" s="2" t="s">
        <v>622</v>
      </c>
      <c r="M15" s="2" t="s">
        <v>595</v>
      </c>
      <c r="N15" s="3" t="s">
        <v>596</v>
      </c>
      <c r="O15" s="92"/>
      <c r="P15" s="93" t="s">
        <v>598</v>
      </c>
      <c r="Q15" s="2" t="s">
        <v>599</v>
      </c>
      <c r="R15" s="2" t="s">
        <v>600</v>
      </c>
      <c r="S15" s="3" t="s">
        <v>601</v>
      </c>
      <c r="T15" s="92"/>
      <c r="U15" s="93" t="s">
        <v>602</v>
      </c>
      <c r="V15" s="2" t="s">
        <v>603</v>
      </c>
      <c r="W15" s="3" t="s">
        <v>604</v>
      </c>
      <c r="X15" s="92"/>
      <c r="Y15" s="93" t="s">
        <v>605</v>
      </c>
      <c r="Z15" s="2" t="s">
        <v>606</v>
      </c>
      <c r="AA15" s="3" t="s">
        <v>607</v>
      </c>
      <c r="AB15" s="100"/>
    </row>
    <row r="16" spans="1:28">
      <c r="A16" s="129" t="s">
        <v>332</v>
      </c>
      <c r="B16" s="130" t="s">
        <v>458</v>
      </c>
      <c r="C16" s="131">
        <v>40</v>
      </c>
      <c r="D16" s="132">
        <v>70</v>
      </c>
      <c r="E16" s="133">
        <v>115</v>
      </c>
      <c r="F16" s="134"/>
      <c r="G16" s="131">
        <v>35</v>
      </c>
      <c r="H16" s="132">
        <v>85</v>
      </c>
      <c r="I16" s="133">
        <v>135</v>
      </c>
      <c r="J16" s="134"/>
      <c r="K16" s="131">
        <v>35</v>
      </c>
      <c r="L16" s="132">
        <v>85</v>
      </c>
      <c r="M16" s="132">
        <v>135</v>
      </c>
      <c r="N16" s="133">
        <v>180</v>
      </c>
      <c r="O16" s="134"/>
      <c r="P16" s="131">
        <v>150</v>
      </c>
      <c r="Q16" s="132">
        <v>205</v>
      </c>
      <c r="R16" s="132">
        <v>250</v>
      </c>
      <c r="S16" s="133">
        <v>300</v>
      </c>
      <c r="T16" s="134"/>
      <c r="U16" s="131">
        <v>50</v>
      </c>
      <c r="V16" s="132">
        <v>130</v>
      </c>
      <c r="W16" s="133">
        <v>315</v>
      </c>
      <c r="X16" s="134"/>
      <c r="Y16" s="131">
        <v>85</v>
      </c>
      <c r="Z16" s="132">
        <v>270</v>
      </c>
      <c r="AA16" s="133">
        <v>1175</v>
      </c>
      <c r="AB16" s="101"/>
    </row>
    <row r="17" spans="1:36">
      <c r="A17" s="129" t="s">
        <v>279</v>
      </c>
      <c r="B17" s="135" t="s">
        <v>53</v>
      </c>
      <c r="C17" s="131">
        <v>40</v>
      </c>
      <c r="D17" s="132">
        <v>70</v>
      </c>
      <c r="E17" s="133">
        <v>115</v>
      </c>
      <c r="F17" s="134"/>
      <c r="G17" s="131">
        <v>40</v>
      </c>
      <c r="H17" s="132">
        <v>85</v>
      </c>
      <c r="I17" s="133">
        <v>135</v>
      </c>
      <c r="J17" s="134"/>
      <c r="K17" s="131">
        <v>40</v>
      </c>
      <c r="L17" s="132">
        <v>85</v>
      </c>
      <c r="M17" s="132">
        <v>135</v>
      </c>
      <c r="N17" s="133">
        <v>180</v>
      </c>
      <c r="O17" s="134"/>
      <c r="P17" s="131">
        <v>320</v>
      </c>
      <c r="Q17" s="132">
        <v>375</v>
      </c>
      <c r="R17" s="132">
        <v>420</v>
      </c>
      <c r="S17" s="133">
        <v>495</v>
      </c>
      <c r="T17" s="134"/>
      <c r="U17" s="131">
        <v>95</v>
      </c>
      <c r="V17" s="132">
        <v>215</v>
      </c>
      <c r="W17" s="133">
        <v>265</v>
      </c>
      <c r="X17" s="134"/>
      <c r="Y17" s="131">
        <v>125</v>
      </c>
      <c r="Z17" s="132">
        <v>175</v>
      </c>
      <c r="AA17" s="133">
        <v>960</v>
      </c>
      <c r="AB17" s="101"/>
    </row>
    <row r="18" spans="1:36">
      <c r="A18" s="129" t="s">
        <v>280</v>
      </c>
      <c r="B18" s="130" t="s">
        <v>55</v>
      </c>
      <c r="C18" s="131">
        <v>35</v>
      </c>
      <c r="D18" s="132">
        <v>70</v>
      </c>
      <c r="E18" s="133">
        <v>115</v>
      </c>
      <c r="F18" s="134"/>
      <c r="G18" s="131">
        <v>40</v>
      </c>
      <c r="H18" s="132">
        <v>85</v>
      </c>
      <c r="I18" s="133">
        <v>135</v>
      </c>
      <c r="J18" s="134"/>
      <c r="K18" s="131">
        <v>40</v>
      </c>
      <c r="L18" s="132">
        <v>85</v>
      </c>
      <c r="M18" s="132">
        <v>135</v>
      </c>
      <c r="N18" s="133">
        <v>180</v>
      </c>
      <c r="O18" s="134"/>
      <c r="P18" s="131">
        <v>425</v>
      </c>
      <c r="Q18" s="132">
        <v>475</v>
      </c>
      <c r="R18" s="132">
        <v>520</v>
      </c>
      <c r="S18" s="133">
        <v>575</v>
      </c>
      <c r="T18" s="134"/>
      <c r="U18" s="131">
        <v>50</v>
      </c>
      <c r="V18" s="132">
        <v>130</v>
      </c>
      <c r="W18" s="133">
        <v>190</v>
      </c>
      <c r="X18" s="134"/>
      <c r="Y18" s="131">
        <v>85</v>
      </c>
      <c r="Z18" s="132">
        <v>145</v>
      </c>
      <c r="AA18" s="133">
        <v>930</v>
      </c>
      <c r="AB18" s="101"/>
    </row>
    <row r="19" spans="1:36">
      <c r="A19" s="129" t="s">
        <v>282</v>
      </c>
      <c r="B19" s="130" t="s">
        <v>56</v>
      </c>
      <c r="C19" s="131">
        <v>35</v>
      </c>
      <c r="D19" s="132">
        <v>70</v>
      </c>
      <c r="E19" s="133">
        <v>115</v>
      </c>
      <c r="F19" s="134"/>
      <c r="G19" s="131">
        <v>40</v>
      </c>
      <c r="H19" s="132">
        <v>85</v>
      </c>
      <c r="I19" s="133">
        <v>135</v>
      </c>
      <c r="J19" s="134"/>
      <c r="K19" s="131">
        <v>40</v>
      </c>
      <c r="L19" s="132">
        <v>85</v>
      </c>
      <c r="M19" s="132">
        <v>135</v>
      </c>
      <c r="N19" s="133">
        <v>180</v>
      </c>
      <c r="O19" s="134"/>
      <c r="P19" s="131">
        <v>195</v>
      </c>
      <c r="Q19" s="132">
        <v>250</v>
      </c>
      <c r="R19" s="132">
        <v>295</v>
      </c>
      <c r="S19" s="133">
        <v>345</v>
      </c>
      <c r="T19" s="134"/>
      <c r="U19" s="131">
        <v>50</v>
      </c>
      <c r="V19" s="132">
        <v>130</v>
      </c>
      <c r="W19" s="133">
        <v>190</v>
      </c>
      <c r="X19" s="134"/>
      <c r="Y19" s="131">
        <v>85</v>
      </c>
      <c r="Z19" s="132">
        <v>145</v>
      </c>
      <c r="AA19" s="133">
        <v>930</v>
      </c>
      <c r="AB19" s="101"/>
    </row>
    <row r="20" spans="1:36" ht="15.75" thickBot="1">
      <c r="A20" s="136"/>
      <c r="B20" s="137"/>
      <c r="C20" s="138"/>
      <c r="D20" s="139"/>
      <c r="E20" s="140"/>
      <c r="F20" s="341"/>
      <c r="G20" s="138"/>
      <c r="H20" s="139"/>
      <c r="I20" s="140"/>
      <c r="J20" s="341"/>
      <c r="K20" s="138"/>
      <c r="L20" s="139"/>
      <c r="M20" s="139"/>
      <c r="N20" s="140"/>
      <c r="O20" s="341"/>
      <c r="P20" s="138"/>
      <c r="Q20" s="139"/>
      <c r="R20" s="139"/>
      <c r="S20" s="140"/>
      <c r="T20" s="341"/>
      <c r="U20" s="138"/>
      <c r="V20" s="139"/>
      <c r="W20" s="140"/>
      <c r="X20" s="341"/>
      <c r="Y20" s="138"/>
      <c r="Z20" s="139"/>
      <c r="AA20" s="140"/>
      <c r="AB20" s="101"/>
    </row>
    <row r="21" spans="1:36">
      <c r="A21" s="100" t="s">
        <v>279</v>
      </c>
      <c r="B21" s="101" t="s">
        <v>557</v>
      </c>
      <c r="C21" s="101"/>
      <c r="D21" s="101"/>
      <c r="E21" s="101"/>
      <c r="F21" s="101"/>
      <c r="G21" s="101"/>
      <c r="H21" s="101"/>
      <c r="I21" s="342"/>
      <c r="J21" s="343"/>
      <c r="K21" s="342"/>
      <c r="L21" s="342"/>
      <c r="M21" s="342"/>
      <c r="N21" s="342"/>
      <c r="O21" s="343"/>
      <c r="P21" s="342"/>
      <c r="Q21" s="342"/>
      <c r="R21" s="342"/>
      <c r="S21" s="342"/>
      <c r="T21" s="343"/>
      <c r="U21" s="342"/>
      <c r="V21" s="342"/>
      <c r="W21" s="342"/>
      <c r="X21" s="343"/>
      <c r="Y21" s="342"/>
      <c r="Z21" s="342"/>
      <c r="AA21" s="342"/>
      <c r="AB21" s="101"/>
    </row>
    <row r="22" spans="1:36">
      <c r="A22" s="100" t="s">
        <v>280</v>
      </c>
      <c r="B22" s="101" t="s">
        <v>286</v>
      </c>
      <c r="C22" s="101"/>
      <c r="D22" s="101"/>
      <c r="E22" s="101"/>
      <c r="F22" s="101"/>
      <c r="G22" s="101"/>
      <c r="H22" s="101"/>
      <c r="I22" s="342"/>
      <c r="J22" s="343"/>
      <c r="K22" s="342"/>
      <c r="L22" s="342"/>
      <c r="M22" s="342"/>
      <c r="N22" s="342"/>
      <c r="O22" s="343"/>
      <c r="P22" s="342"/>
      <c r="Q22" s="342"/>
      <c r="R22" s="342"/>
      <c r="S22" s="342"/>
      <c r="T22" s="343"/>
      <c r="U22" s="342"/>
      <c r="V22" s="342"/>
      <c r="W22" s="342"/>
      <c r="X22" s="343"/>
      <c r="Y22" s="342"/>
      <c r="Z22" s="342"/>
      <c r="AA22" s="342"/>
      <c r="AB22" s="101"/>
    </row>
    <row r="23" spans="1:36">
      <c r="A23" s="100" t="s">
        <v>282</v>
      </c>
      <c r="B23" s="101" t="s">
        <v>287</v>
      </c>
      <c r="C23" s="101"/>
      <c r="D23" s="101"/>
      <c r="E23" s="101"/>
      <c r="F23" s="101"/>
      <c r="G23" s="101"/>
      <c r="H23" s="101"/>
      <c r="I23" s="342"/>
      <c r="J23" s="343"/>
      <c r="K23" s="342"/>
      <c r="L23" s="342"/>
      <c r="M23"/>
      <c r="N23"/>
      <c r="O23"/>
      <c r="P23"/>
      <c r="Q23"/>
      <c r="R23"/>
      <c r="S23"/>
      <c r="T23"/>
      <c r="U23"/>
      <c r="V23"/>
      <c r="W23"/>
      <c r="X23"/>
      <c r="Y23"/>
      <c r="Z23"/>
      <c r="AA23"/>
      <c r="AB23"/>
      <c r="AC23"/>
      <c r="AD23"/>
      <c r="AE23"/>
      <c r="AF23"/>
      <c r="AG23"/>
      <c r="AH23"/>
    </row>
    <row r="24" spans="1:36" ht="15.75" thickBot="1">
      <c r="A24" s="100"/>
      <c r="B24" s="101"/>
      <c r="C24" s="101"/>
      <c r="D24" s="101"/>
      <c r="E24" s="101"/>
      <c r="F24" s="101"/>
      <c r="G24" s="101"/>
      <c r="H24" s="101"/>
      <c r="I24" s="342"/>
      <c r="J24" s="343"/>
      <c r="K24" s="342"/>
      <c r="L24" s="342"/>
      <c r="M24" s="392"/>
      <c r="N24" s="392"/>
      <c r="O24" s="392"/>
      <c r="P24" s="392"/>
      <c r="Q24" s="392"/>
      <c r="R24" s="392"/>
      <c r="S24" s="392"/>
      <c r="T24" s="392"/>
      <c r="U24" s="392"/>
      <c r="V24" s="392"/>
      <c r="W24" s="392"/>
      <c r="X24" s="392"/>
      <c r="Y24" s="392"/>
      <c r="Z24" s="392"/>
      <c r="AA24" s="392"/>
      <c r="AB24" s="392"/>
      <c r="AC24" s="392"/>
      <c r="AD24" s="392"/>
      <c r="AE24" s="392"/>
      <c r="AF24" s="392"/>
      <c r="AG24" s="392"/>
      <c r="AH24" s="392"/>
    </row>
    <row r="25" spans="1:36" ht="15.75" customHeight="1" thickBot="1">
      <c r="A25" s="999" t="s">
        <v>49</v>
      </c>
      <c r="B25" s="1000"/>
      <c r="C25" s="1000"/>
      <c r="D25" s="1000"/>
      <c r="E25" s="1000"/>
      <c r="F25" s="1000"/>
      <c r="G25" s="1000"/>
      <c r="H25" s="1001"/>
      <c r="I25" s="342"/>
      <c r="J25" s="343"/>
      <c r="K25" s="342"/>
      <c r="L25" s="342"/>
      <c r="M25" s="393"/>
      <c r="N25" s="393"/>
      <c r="O25" s="393"/>
      <c r="P25" s="392"/>
      <c r="Q25" s="393"/>
      <c r="R25" s="393"/>
      <c r="S25" s="393"/>
      <c r="T25" s="392"/>
      <c r="U25" s="393"/>
      <c r="V25" s="393"/>
      <c r="W25" s="393"/>
      <c r="X25" s="393"/>
      <c r="Y25" s="392"/>
      <c r="Z25" s="393"/>
      <c r="AA25" s="393"/>
      <c r="AB25" s="393"/>
      <c r="AC25" s="393"/>
      <c r="AD25" s="393"/>
      <c r="AE25" s="392"/>
      <c r="AF25" s="393"/>
      <c r="AG25" s="393"/>
      <c r="AH25" s="393"/>
    </row>
    <row r="26" spans="1:36" ht="15.75" customHeight="1" thickBot="1">
      <c r="A26" s="1002" t="s">
        <v>50</v>
      </c>
      <c r="B26" s="1003"/>
      <c r="C26" s="1003"/>
      <c r="D26" s="1003"/>
      <c r="E26" s="1003"/>
      <c r="F26" s="1003"/>
      <c r="G26" s="1003"/>
      <c r="H26" s="1004"/>
      <c r="I26" s="342"/>
      <c r="J26" s="343"/>
      <c r="K26" s="342"/>
      <c r="L26" s="342"/>
      <c r="M26"/>
      <c r="N26"/>
      <c r="O26"/>
      <c r="P26"/>
      <c r="Q26"/>
      <c r="R26"/>
      <c r="S26"/>
      <c r="T26"/>
      <c r="U26"/>
      <c r="V26"/>
      <c r="W26"/>
      <c r="X26"/>
      <c r="Y26"/>
      <c r="Z26"/>
      <c r="AA26"/>
      <c r="AB26"/>
      <c r="AC26"/>
      <c r="AD26"/>
      <c r="AE26"/>
      <c r="AF26"/>
      <c r="AG26"/>
      <c r="AH26"/>
    </row>
    <row r="27" spans="1:36" ht="15.75" customHeight="1" thickBot="1">
      <c r="A27" s="1005" t="s">
        <v>51</v>
      </c>
      <c r="B27" s="1006"/>
      <c r="C27" s="1006"/>
      <c r="D27" s="1006"/>
      <c r="E27" s="1006"/>
      <c r="F27" s="1006"/>
      <c r="G27" s="1006"/>
      <c r="H27" s="1007"/>
      <c r="I27" s="342"/>
      <c r="J27" s="343"/>
      <c r="K27" s="342"/>
      <c r="L27" s="342"/>
      <c r="M27" s="342"/>
      <c r="N27" s="342"/>
      <c r="O27" s="343"/>
      <c r="P27" s="342"/>
      <c r="Q27" s="342"/>
      <c r="R27" s="342"/>
      <c r="S27" s="342"/>
      <c r="T27" s="343"/>
      <c r="U27" s="342"/>
      <c r="V27" s="342"/>
      <c r="W27" s="342"/>
      <c r="X27" s="343"/>
      <c r="Y27" s="342"/>
      <c r="Z27" s="342"/>
      <c r="AA27" s="342"/>
      <c r="AB27" s="101"/>
      <c r="AD27" s="126" t="s">
        <v>833</v>
      </c>
    </row>
    <row r="28" spans="1:36" ht="15.75" customHeight="1">
      <c r="A28" s="344"/>
      <c r="B28" s="344"/>
      <c r="C28" s="344"/>
      <c r="D28" s="344"/>
      <c r="E28" s="392"/>
      <c r="F28" s="392"/>
      <c r="G28" s="392"/>
      <c r="H28" s="392"/>
      <c r="I28" s="392"/>
      <c r="J28" s="392"/>
      <c r="K28" s="392"/>
      <c r="L28" s="392"/>
      <c r="M28" s="342"/>
      <c r="N28" s="342"/>
      <c r="O28" s="343"/>
      <c r="P28" s="342"/>
      <c r="Q28" s="342"/>
      <c r="R28" s="342"/>
      <c r="S28" s="342"/>
      <c r="T28" s="343"/>
      <c r="U28" s="342"/>
      <c r="V28" s="342"/>
      <c r="W28" s="342"/>
      <c r="X28" s="343"/>
      <c r="Y28" s="342"/>
      <c r="Z28" s="342"/>
      <c r="AA28" s="342"/>
      <c r="AB28" s="101"/>
      <c r="AD28" s="126" t="s">
        <v>71</v>
      </c>
      <c r="AE28" s="126" t="s">
        <v>81</v>
      </c>
      <c r="AF28" s="126" t="s">
        <v>456</v>
      </c>
      <c r="AG28" s="126" t="s">
        <v>119</v>
      </c>
      <c r="AH28" s="126" t="s">
        <v>76</v>
      </c>
      <c r="AI28" s="126" t="s">
        <v>117</v>
      </c>
      <c r="AJ28" s="126" t="s">
        <v>80</v>
      </c>
    </row>
    <row r="29" spans="1:36">
      <c r="A29" s="801" t="s">
        <v>52</v>
      </c>
      <c r="B29" s="802"/>
      <c r="C29" s="101"/>
      <c r="D29" s="101"/>
      <c r="E29"/>
      <c r="F29"/>
      <c r="G29"/>
      <c r="H29"/>
      <c r="I29"/>
      <c r="J29"/>
      <c r="K29"/>
      <c r="L29"/>
      <c r="M29" s="101"/>
      <c r="N29" s="101"/>
      <c r="O29" s="101"/>
      <c r="P29" s="101"/>
      <c r="Q29" s="101"/>
      <c r="R29" s="101"/>
      <c r="S29" s="101"/>
      <c r="T29" s="101"/>
      <c r="U29" s="101"/>
      <c r="V29" s="101"/>
      <c r="W29" s="101"/>
      <c r="X29" s="101"/>
      <c r="Y29" s="101"/>
      <c r="Z29" s="101"/>
      <c r="AA29" s="101"/>
      <c r="AB29" s="101"/>
      <c r="AD29" s="126">
        <v>500</v>
      </c>
      <c r="AE29" s="126">
        <v>550</v>
      </c>
      <c r="AF29" s="126">
        <v>620</v>
      </c>
      <c r="AG29" s="126">
        <v>690</v>
      </c>
      <c r="AH29" s="126">
        <v>765</v>
      </c>
      <c r="AI29" s="126">
        <v>840</v>
      </c>
      <c r="AJ29" s="126">
        <v>915</v>
      </c>
    </row>
    <row r="30" spans="1:36" ht="15.75" thickBot="1">
      <c r="A30" s="100" t="s">
        <v>728</v>
      </c>
      <c r="B30" s="101"/>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E30" s="126">
        <f>AE29-AD29</f>
        <v>50</v>
      </c>
      <c r="AF30" s="126">
        <f>AF29-AD29</f>
        <v>120</v>
      </c>
      <c r="AG30" s="126">
        <f>AG29-AD29</f>
        <v>190</v>
      </c>
    </row>
    <row r="31" spans="1:36" ht="15.75" thickBot="1">
      <c r="A31" s="100" t="s">
        <v>284</v>
      </c>
      <c r="B31" s="101"/>
      <c r="C31" s="995" t="s">
        <v>613</v>
      </c>
      <c r="D31" s="996"/>
      <c r="E31" s="997"/>
      <c r="F31" s="101"/>
      <c r="G31" s="995" t="s">
        <v>614</v>
      </c>
      <c r="H31" s="996"/>
      <c r="I31" s="997"/>
      <c r="J31" s="101"/>
      <c r="K31" s="995" t="s">
        <v>615</v>
      </c>
      <c r="L31" s="996"/>
      <c r="M31" s="996"/>
      <c r="N31" s="997"/>
      <c r="O31" s="101"/>
      <c r="P31" s="995" t="s">
        <v>616</v>
      </c>
      <c r="Q31" s="996"/>
      <c r="R31" s="996"/>
      <c r="S31" s="997"/>
      <c r="T31" s="101"/>
      <c r="U31" s="995" t="s">
        <v>617</v>
      </c>
      <c r="V31" s="996"/>
      <c r="W31" s="997"/>
      <c r="X31" s="354"/>
      <c r="Y31" s="995" t="s">
        <v>618</v>
      </c>
      <c r="Z31" s="996"/>
      <c r="AA31" s="997"/>
      <c r="AB31" s="342"/>
      <c r="AF31" s="126">
        <f>AF29-AE29</f>
        <v>70</v>
      </c>
      <c r="AG31" s="126">
        <f>AG29-AE29</f>
        <v>140</v>
      </c>
      <c r="AH31" s="126">
        <f>AH29-AE29</f>
        <v>215</v>
      </c>
      <c r="AI31" s="126">
        <f>AI29-AE29</f>
        <v>290</v>
      </c>
    </row>
    <row r="32" spans="1:36" ht="15.75" thickBot="1">
      <c r="A32" s="124" t="s">
        <v>597</v>
      </c>
      <c r="B32" s="124"/>
      <c r="C32" s="995" t="s">
        <v>608</v>
      </c>
      <c r="D32" s="996"/>
      <c r="E32" s="997"/>
      <c r="F32" s="125"/>
      <c r="G32" s="995" t="s">
        <v>609</v>
      </c>
      <c r="H32" s="996"/>
      <c r="I32" s="997"/>
      <c r="J32" s="125"/>
      <c r="K32" s="995" t="s">
        <v>821</v>
      </c>
      <c r="L32" s="996"/>
      <c r="M32" s="996"/>
      <c r="N32" s="997"/>
      <c r="O32" s="125"/>
      <c r="P32" s="995" t="s">
        <v>610</v>
      </c>
      <c r="Q32" s="996"/>
      <c r="R32" s="996"/>
      <c r="S32" s="997"/>
      <c r="T32" s="125"/>
      <c r="U32" s="995" t="s">
        <v>611</v>
      </c>
      <c r="V32" s="996"/>
      <c r="W32" s="997"/>
      <c r="X32" s="143"/>
      <c r="Y32" s="995" t="s">
        <v>612</v>
      </c>
      <c r="Z32" s="996"/>
      <c r="AA32" s="997"/>
      <c r="AB32" s="355"/>
      <c r="AG32" s="126">
        <f>AG29-AF29</f>
        <v>70</v>
      </c>
      <c r="AH32" s="126">
        <f>AH29-AF29</f>
        <v>145</v>
      </c>
      <c r="AI32" s="126">
        <f>AI29-AF29</f>
        <v>220</v>
      </c>
      <c r="AJ32" s="126">
        <f>AJ29-AF29</f>
        <v>295</v>
      </c>
    </row>
    <row r="33" spans="1:36" ht="15.75" thickBot="1">
      <c r="A33" s="127" t="s">
        <v>274</v>
      </c>
      <c r="B33" s="345" t="s">
        <v>275</v>
      </c>
      <c r="C33" s="506" t="s">
        <v>276</v>
      </c>
      <c r="D33" s="2" t="s">
        <v>820</v>
      </c>
      <c r="E33" s="508" t="s">
        <v>278</v>
      </c>
      <c r="F33" s="92"/>
      <c r="G33" s="506" t="s">
        <v>594</v>
      </c>
      <c r="H33" s="2" t="s">
        <v>622</v>
      </c>
      <c r="I33" s="508" t="s">
        <v>595</v>
      </c>
      <c r="J33" s="92"/>
      <c r="K33" s="506" t="s">
        <v>594</v>
      </c>
      <c r="L33" s="2" t="s">
        <v>622</v>
      </c>
      <c r="M33" s="507" t="s">
        <v>595</v>
      </c>
      <c r="N33" s="3" t="s">
        <v>596</v>
      </c>
      <c r="O33" s="92"/>
      <c r="P33" s="506" t="s">
        <v>598</v>
      </c>
      <c r="Q33" s="2" t="s">
        <v>599</v>
      </c>
      <c r="R33" s="2" t="s">
        <v>600</v>
      </c>
      <c r="S33" s="508" t="s">
        <v>601</v>
      </c>
      <c r="T33" s="92"/>
      <c r="U33" s="93" t="s">
        <v>602</v>
      </c>
      <c r="V33" s="2" t="s">
        <v>603</v>
      </c>
      <c r="W33" s="3" t="s">
        <v>604</v>
      </c>
      <c r="X33" s="92"/>
      <c r="Y33" s="93" t="s">
        <v>605</v>
      </c>
      <c r="Z33" s="2" t="s">
        <v>606</v>
      </c>
      <c r="AA33" s="3" t="s">
        <v>607</v>
      </c>
      <c r="AB33" s="92"/>
      <c r="AI33" s="126">
        <f>AI29-AH29</f>
        <v>75</v>
      </c>
      <c r="AJ33" s="126">
        <f>AJ29-AH29</f>
        <v>150</v>
      </c>
    </row>
    <row r="34" spans="1:36">
      <c r="A34" s="129" t="s">
        <v>727</v>
      </c>
      <c r="B34" s="346" t="s">
        <v>460</v>
      </c>
      <c r="C34" s="548">
        <v>60</v>
      </c>
      <c r="D34" s="549">
        <v>115</v>
      </c>
      <c r="E34" s="550">
        <v>180</v>
      </c>
      <c r="F34" s="343"/>
      <c r="G34" s="551">
        <v>60</v>
      </c>
      <c r="H34" s="552">
        <v>125</v>
      </c>
      <c r="I34" s="553">
        <v>185</v>
      </c>
      <c r="J34" s="343"/>
      <c r="K34" s="551">
        <v>60</v>
      </c>
      <c r="L34" s="552">
        <v>125</v>
      </c>
      <c r="M34" s="554">
        <v>185</v>
      </c>
      <c r="N34" s="555">
        <v>260</v>
      </c>
      <c r="O34" s="343"/>
      <c r="P34" s="548">
        <v>70</v>
      </c>
      <c r="Q34" s="549">
        <v>125</v>
      </c>
      <c r="R34" s="549">
        <v>205</v>
      </c>
      <c r="S34" s="550">
        <v>290</v>
      </c>
      <c r="T34" s="343"/>
      <c r="U34" s="556">
        <v>80</v>
      </c>
      <c r="V34" s="549">
        <v>165</v>
      </c>
      <c r="W34" s="557">
        <v>250</v>
      </c>
      <c r="X34" s="558"/>
      <c r="Y34" s="559">
        <v>85</v>
      </c>
      <c r="Z34" s="560">
        <v>170</v>
      </c>
      <c r="AA34" s="555">
        <v>910</v>
      </c>
      <c r="AB34" s="343"/>
      <c r="AJ34" s="126">
        <f>AJ29-AI29</f>
        <v>75</v>
      </c>
    </row>
    <row r="35" spans="1:36">
      <c r="A35" s="129" t="s">
        <v>281</v>
      </c>
      <c r="B35" s="346" t="s">
        <v>460</v>
      </c>
      <c r="C35" s="509">
        <v>60</v>
      </c>
      <c r="D35" s="132">
        <v>115</v>
      </c>
      <c r="E35" s="510">
        <v>180</v>
      </c>
      <c r="F35" s="343"/>
      <c r="G35" s="561">
        <v>60</v>
      </c>
      <c r="H35" s="562">
        <v>125</v>
      </c>
      <c r="I35" s="563">
        <v>185</v>
      </c>
      <c r="J35" s="343"/>
      <c r="K35" s="561">
        <v>60</v>
      </c>
      <c r="L35" s="562">
        <v>125</v>
      </c>
      <c r="M35" s="564">
        <v>185</v>
      </c>
      <c r="N35" s="565">
        <v>260</v>
      </c>
      <c r="O35" s="343"/>
      <c r="P35" s="509">
        <v>70</v>
      </c>
      <c r="Q35" s="132">
        <v>125</v>
      </c>
      <c r="R35" s="132">
        <v>205</v>
      </c>
      <c r="S35" s="510">
        <v>290</v>
      </c>
      <c r="T35" s="343"/>
      <c r="U35" s="131">
        <v>80</v>
      </c>
      <c r="V35" s="132">
        <v>165</v>
      </c>
      <c r="W35" s="133">
        <v>250</v>
      </c>
      <c r="X35" s="558"/>
      <c r="Y35" s="131">
        <v>85</v>
      </c>
      <c r="Z35" s="132">
        <v>170</v>
      </c>
      <c r="AA35" s="133">
        <v>910</v>
      </c>
      <c r="AB35" s="343"/>
    </row>
    <row r="36" spans="1:36">
      <c r="A36" s="347" t="s">
        <v>282</v>
      </c>
      <c r="B36" s="348" t="s">
        <v>460</v>
      </c>
      <c r="C36" s="566">
        <v>60</v>
      </c>
      <c r="D36" s="567">
        <v>115</v>
      </c>
      <c r="E36" s="568">
        <v>180</v>
      </c>
      <c r="F36" s="343"/>
      <c r="G36" s="569">
        <v>60</v>
      </c>
      <c r="H36" s="570">
        <v>125</v>
      </c>
      <c r="I36" s="571">
        <v>185</v>
      </c>
      <c r="J36" s="343"/>
      <c r="K36" s="569">
        <v>60</v>
      </c>
      <c r="L36" s="570">
        <v>125</v>
      </c>
      <c r="M36" s="572">
        <v>185</v>
      </c>
      <c r="N36" s="133">
        <v>260</v>
      </c>
      <c r="O36" s="343"/>
      <c r="P36" s="566">
        <v>70</v>
      </c>
      <c r="Q36" s="567">
        <v>125</v>
      </c>
      <c r="R36" s="567">
        <v>205</v>
      </c>
      <c r="S36" s="568">
        <v>290</v>
      </c>
      <c r="T36" s="343"/>
      <c r="U36" s="573">
        <v>80</v>
      </c>
      <c r="V36" s="567">
        <v>165</v>
      </c>
      <c r="W36" s="565">
        <v>250</v>
      </c>
      <c r="X36" s="558"/>
      <c r="Y36" s="573">
        <v>85</v>
      </c>
      <c r="Z36" s="567">
        <v>170</v>
      </c>
      <c r="AA36" s="565">
        <v>910</v>
      </c>
      <c r="AB36" s="343"/>
      <c r="AD36" s="126">
        <v>510</v>
      </c>
      <c r="AE36" s="126">
        <v>565</v>
      </c>
      <c r="AF36" s="126">
        <v>635</v>
      </c>
      <c r="AG36" s="126">
        <v>705</v>
      </c>
      <c r="AH36" s="126">
        <v>775</v>
      </c>
      <c r="AI36" s="126">
        <v>850</v>
      </c>
      <c r="AJ36" s="126">
        <v>930</v>
      </c>
    </row>
    <row r="37" spans="1:36" ht="15.75" thickBot="1">
      <c r="A37" s="136"/>
      <c r="B37" s="349"/>
      <c r="C37" s="391"/>
      <c r="D37" s="394"/>
      <c r="E37" s="390"/>
      <c r="F37" s="343"/>
      <c r="G37" s="391"/>
      <c r="H37" s="394"/>
      <c r="I37" s="390"/>
      <c r="J37" s="343"/>
      <c r="K37" s="395"/>
      <c r="L37" s="397"/>
      <c r="M37" s="396"/>
      <c r="N37" s="398"/>
      <c r="O37" s="343"/>
      <c r="P37" s="511"/>
      <c r="Q37" s="139"/>
      <c r="R37" s="139"/>
      <c r="S37" s="512"/>
      <c r="T37" s="343"/>
      <c r="U37" s="350"/>
      <c r="V37" s="351"/>
      <c r="W37" s="352"/>
      <c r="X37" s="342"/>
      <c r="Y37" s="350"/>
      <c r="Z37" s="351"/>
      <c r="AA37" s="352"/>
      <c r="AB37" s="343"/>
      <c r="AE37" s="126">
        <f>AE36-AD36</f>
        <v>55</v>
      </c>
      <c r="AF37" s="126">
        <f>AF36-AD36</f>
        <v>125</v>
      </c>
      <c r="AG37" s="126">
        <f>AG36-AD36</f>
        <v>195</v>
      </c>
    </row>
    <row r="38" spans="1:36" ht="15.75" thickBot="1">
      <c r="A38" s="574" t="s">
        <v>834</v>
      </c>
      <c r="B38" s="353"/>
      <c r="C38" s="995" t="s">
        <v>608</v>
      </c>
      <c r="D38" s="996"/>
      <c r="E38" s="997"/>
      <c r="F38" s="125"/>
      <c r="G38" s="995" t="s">
        <v>609</v>
      </c>
      <c r="H38" s="996"/>
      <c r="I38" s="997"/>
      <c r="J38" s="125"/>
      <c r="K38" s="995" t="s">
        <v>821</v>
      </c>
      <c r="L38" s="996"/>
      <c r="M38" s="996"/>
      <c r="N38" s="997"/>
      <c r="O38" s="125"/>
      <c r="P38" s="995" t="s">
        <v>610</v>
      </c>
      <c r="Q38" s="996"/>
      <c r="R38" s="996"/>
      <c r="S38" s="997"/>
      <c r="T38" s="125"/>
      <c r="U38" s="995" t="s">
        <v>611</v>
      </c>
      <c r="V38" s="996"/>
      <c r="W38" s="997"/>
      <c r="X38" s="143"/>
      <c r="Y38" s="995" t="s">
        <v>612</v>
      </c>
      <c r="Z38" s="996"/>
      <c r="AA38" s="997"/>
      <c r="AB38" s="355"/>
      <c r="AF38" s="126">
        <f>AF36-AE36</f>
        <v>70</v>
      </c>
      <c r="AG38" s="126">
        <f>AG36-AE36</f>
        <v>140</v>
      </c>
      <c r="AH38" s="126">
        <f>AH36-AE36</f>
        <v>210</v>
      </c>
      <c r="AI38" s="126">
        <f>AI36-AE36</f>
        <v>285</v>
      </c>
    </row>
    <row r="39" spans="1:36" ht="15.75" thickBot="1">
      <c r="A39" s="127" t="s">
        <v>274</v>
      </c>
      <c r="B39" s="345" t="s">
        <v>275</v>
      </c>
      <c r="C39" s="402" t="s">
        <v>276</v>
      </c>
      <c r="D39" s="403" t="s">
        <v>820</v>
      </c>
      <c r="E39" s="404" t="s">
        <v>278</v>
      </c>
      <c r="F39" s="405"/>
      <c r="G39" s="402" t="s">
        <v>594</v>
      </c>
      <c r="H39" s="403" t="s">
        <v>622</v>
      </c>
      <c r="I39" s="404" t="s">
        <v>595</v>
      </c>
      <c r="J39" s="405"/>
      <c r="K39" s="402" t="s">
        <v>594</v>
      </c>
      <c r="L39" s="403" t="s">
        <v>622</v>
      </c>
      <c r="M39" s="406" t="s">
        <v>595</v>
      </c>
      <c r="N39" s="407" t="s">
        <v>596</v>
      </c>
      <c r="O39" s="405"/>
      <c r="P39" s="402" t="s">
        <v>598</v>
      </c>
      <c r="Q39" s="403" t="s">
        <v>599</v>
      </c>
      <c r="R39" s="403" t="s">
        <v>600</v>
      </c>
      <c r="S39" s="404" t="s">
        <v>601</v>
      </c>
      <c r="T39" s="405"/>
      <c r="U39" s="408" t="s">
        <v>602</v>
      </c>
      <c r="V39" s="403" t="s">
        <v>603</v>
      </c>
      <c r="W39" s="407"/>
      <c r="X39" s="405"/>
      <c r="Y39" s="408" t="s">
        <v>605</v>
      </c>
      <c r="Z39" s="403"/>
      <c r="AA39" s="407"/>
      <c r="AB39" s="92"/>
      <c r="AG39" s="126">
        <f>AG36-AF36</f>
        <v>70</v>
      </c>
      <c r="AH39" s="126">
        <f>AH36-AF36</f>
        <v>140</v>
      </c>
      <c r="AI39" s="126">
        <f>AI36-AF36</f>
        <v>215</v>
      </c>
      <c r="AJ39" s="126">
        <f>AJ36-AF36</f>
        <v>295</v>
      </c>
    </row>
    <row r="40" spans="1:36" ht="15" customHeight="1">
      <c r="A40" s="803" t="s">
        <v>727</v>
      </c>
      <c r="B40" s="804" t="s">
        <v>460</v>
      </c>
      <c r="C40" s="409">
        <v>60</v>
      </c>
      <c r="D40" s="410">
        <v>120</v>
      </c>
      <c r="E40" s="411">
        <v>190</v>
      </c>
      <c r="F40" s="412"/>
      <c r="G40" s="413">
        <v>70</v>
      </c>
      <c r="H40" s="414">
        <v>140</v>
      </c>
      <c r="I40" s="415">
        <v>215</v>
      </c>
      <c r="J40" s="412"/>
      <c r="K40" s="413">
        <v>70</v>
      </c>
      <c r="L40" s="414">
        <v>140</v>
      </c>
      <c r="M40" s="415">
        <v>215</v>
      </c>
      <c r="N40" s="416">
        <v>290</v>
      </c>
      <c r="O40" s="412"/>
      <c r="P40" s="409">
        <v>70</v>
      </c>
      <c r="Q40" s="410">
        <v>145</v>
      </c>
      <c r="R40" s="410">
        <v>220</v>
      </c>
      <c r="S40" s="411">
        <v>295</v>
      </c>
      <c r="T40" s="412"/>
      <c r="U40" s="417">
        <v>80</v>
      </c>
      <c r="V40" s="410">
        <v>165</v>
      </c>
      <c r="W40" s="418"/>
      <c r="X40" s="419"/>
      <c r="Y40" s="420">
        <v>85</v>
      </c>
      <c r="Z40" s="421"/>
      <c r="AA40" s="416"/>
      <c r="AB40" s="356"/>
      <c r="AI40" s="126">
        <f>AI36-AH36</f>
        <v>75</v>
      </c>
      <c r="AJ40" s="126">
        <f>AJ36-AH36</f>
        <v>155</v>
      </c>
    </row>
    <row r="41" spans="1:36">
      <c r="A41" s="803" t="s">
        <v>281</v>
      </c>
      <c r="B41" s="804" t="s">
        <v>460</v>
      </c>
      <c r="C41" s="422">
        <v>60</v>
      </c>
      <c r="D41" s="423">
        <v>125</v>
      </c>
      <c r="E41" s="424">
        <v>195</v>
      </c>
      <c r="F41" s="412"/>
      <c r="G41" s="425">
        <v>70</v>
      </c>
      <c r="H41" s="426">
        <v>140</v>
      </c>
      <c r="I41" s="427">
        <v>210</v>
      </c>
      <c r="J41" s="412"/>
      <c r="K41" s="425">
        <v>70</v>
      </c>
      <c r="L41" s="426">
        <v>140</v>
      </c>
      <c r="M41" s="427">
        <v>210</v>
      </c>
      <c r="N41" s="428">
        <v>285</v>
      </c>
      <c r="O41" s="412"/>
      <c r="P41" s="422">
        <v>70</v>
      </c>
      <c r="Q41" s="423">
        <v>140</v>
      </c>
      <c r="R41" s="423">
        <v>215</v>
      </c>
      <c r="S41" s="424">
        <v>295</v>
      </c>
      <c r="T41" s="412"/>
      <c r="U41" s="429">
        <v>80</v>
      </c>
      <c r="V41" s="423">
        <v>165</v>
      </c>
      <c r="W41" s="430"/>
      <c r="X41" s="419"/>
      <c r="Y41" s="429">
        <v>85</v>
      </c>
      <c r="Z41" s="423"/>
      <c r="AA41" s="430"/>
      <c r="AB41" s="358"/>
      <c r="AJ41" s="126">
        <f>AJ36-AI36</f>
        <v>80</v>
      </c>
    </row>
    <row r="42" spans="1:36">
      <c r="A42" s="805" t="s">
        <v>282</v>
      </c>
      <c r="B42" s="806" t="s">
        <v>460</v>
      </c>
      <c r="C42" s="431">
        <v>60</v>
      </c>
      <c r="D42" s="432">
        <v>120</v>
      </c>
      <c r="E42" s="433">
        <v>190</v>
      </c>
      <c r="F42" s="412"/>
      <c r="G42" s="434">
        <v>70</v>
      </c>
      <c r="H42" s="435">
        <v>140</v>
      </c>
      <c r="I42" s="436">
        <v>215</v>
      </c>
      <c r="J42" s="412"/>
      <c r="K42" s="434">
        <v>70</v>
      </c>
      <c r="L42" s="435">
        <v>140</v>
      </c>
      <c r="M42" s="436">
        <v>215</v>
      </c>
      <c r="N42" s="430">
        <v>285</v>
      </c>
      <c r="O42" s="412"/>
      <c r="P42" s="431">
        <v>70</v>
      </c>
      <c r="Q42" s="432">
        <v>145</v>
      </c>
      <c r="R42" s="432">
        <v>215</v>
      </c>
      <c r="S42" s="433">
        <v>295</v>
      </c>
      <c r="T42" s="412"/>
      <c r="U42" s="437">
        <v>80</v>
      </c>
      <c r="V42" s="432">
        <v>165</v>
      </c>
      <c r="W42" s="428"/>
      <c r="X42" s="419"/>
      <c r="Y42" s="437">
        <v>85</v>
      </c>
      <c r="Z42" s="432"/>
      <c r="AA42" s="428"/>
      <c r="AB42" s="357"/>
    </row>
    <row r="43" spans="1:36" ht="15.75" thickBot="1">
      <c r="A43" s="136"/>
      <c r="B43" s="137"/>
      <c r="C43" s="391"/>
      <c r="D43" s="394"/>
      <c r="E43" s="390"/>
      <c r="F43" s="343"/>
      <c r="G43" s="391"/>
      <c r="H43" s="394"/>
      <c r="I43" s="390"/>
      <c r="J43" s="343"/>
      <c r="K43" s="395"/>
      <c r="L43" s="397"/>
      <c r="M43" s="396"/>
      <c r="N43" s="398"/>
      <c r="O43" s="343"/>
      <c r="P43" s="511"/>
      <c r="Q43" s="139"/>
      <c r="R43" s="139"/>
      <c r="S43" s="512"/>
      <c r="T43" s="343"/>
      <c r="U43" s="350"/>
      <c r="V43" s="351"/>
      <c r="W43" s="352"/>
      <c r="X43" s="342"/>
      <c r="Y43" s="350"/>
      <c r="Z43" s="351"/>
      <c r="AA43" s="352"/>
      <c r="AB43" s="358"/>
      <c r="AD43" s="126">
        <v>550</v>
      </c>
      <c r="AE43" s="126">
        <v>600</v>
      </c>
      <c r="AF43" s="126">
        <v>670</v>
      </c>
      <c r="AG43" s="126">
        <v>740</v>
      </c>
      <c r="AH43" s="126">
        <v>815</v>
      </c>
      <c r="AI43" s="126">
        <v>885</v>
      </c>
      <c r="AJ43" s="126">
        <v>965</v>
      </c>
    </row>
    <row r="44" spans="1:36">
      <c r="A44" s="100" t="s">
        <v>282</v>
      </c>
      <c r="B44" s="101" t="s">
        <v>287</v>
      </c>
      <c r="C44" s="101"/>
      <c r="D44" s="101"/>
      <c r="E44" s="101"/>
      <c r="F44" s="100"/>
      <c r="G44" s="101"/>
      <c r="H44" s="101"/>
      <c r="I44" s="101"/>
      <c r="J44" s="101"/>
      <c r="K44" s="101"/>
      <c r="L44" s="101"/>
      <c r="M44" s="1012"/>
      <c r="N44" s="1012"/>
      <c r="O44" s="1012"/>
      <c r="P44" s="92"/>
      <c r="Q44" s="1012"/>
      <c r="R44" s="1012"/>
      <c r="S44" s="1012"/>
      <c r="T44" s="92"/>
      <c r="U44" s="1012"/>
      <c r="V44" s="1012"/>
      <c r="W44" s="1012"/>
      <c r="X44" s="1012"/>
      <c r="Y44" s="92"/>
      <c r="Z44" s="1012"/>
      <c r="AA44" s="1012"/>
      <c r="AB44" s="1012"/>
      <c r="AC44" s="92"/>
      <c r="AE44" s="126">
        <f>AE43-AD43</f>
        <v>50</v>
      </c>
      <c r="AF44" s="126">
        <f>AF43-AD43</f>
        <v>120</v>
      </c>
      <c r="AG44" s="126">
        <f>AG43-AD43</f>
        <v>190</v>
      </c>
    </row>
    <row r="45" spans="1:36" ht="15.75" customHeight="1" thickBot="1">
      <c r="A45" s="100"/>
      <c r="B45" s="101"/>
      <c r="C45" s="101"/>
      <c r="D45" s="101"/>
      <c r="E45" s="101"/>
      <c r="F45" s="101"/>
      <c r="G45" s="101"/>
      <c r="H45" s="101"/>
      <c r="I45" s="101"/>
      <c r="J45" s="101"/>
      <c r="K45" s="101"/>
      <c r="L45" s="101"/>
      <c r="M45" s="501"/>
      <c r="N45" s="500"/>
      <c r="O45" s="500"/>
      <c r="P45" s="399"/>
      <c r="Q45" s="1011"/>
      <c r="R45" s="1011"/>
      <c r="S45" s="1011"/>
      <c r="T45" s="399"/>
      <c r="U45" s="1011"/>
      <c r="V45" s="1011"/>
      <c r="W45" s="1011"/>
      <c r="X45" s="1011"/>
      <c r="Y45" s="399"/>
      <c r="Z45" s="1011"/>
      <c r="AA45" s="1011"/>
      <c r="AB45" s="1011"/>
      <c r="AC45" s="401"/>
      <c r="AD45" s="92"/>
      <c r="AF45" s="126">
        <f>AF43-AE43</f>
        <v>70</v>
      </c>
      <c r="AG45" s="126">
        <f>AG43-AE43</f>
        <v>140</v>
      </c>
      <c r="AH45" s="126">
        <f>AH43-AE43</f>
        <v>215</v>
      </c>
      <c r="AI45" s="126">
        <f>AI43-AE43</f>
        <v>285</v>
      </c>
    </row>
    <row r="46" spans="1:36" ht="15" customHeight="1" thickBot="1">
      <c r="A46" s="1013" t="s">
        <v>59</v>
      </c>
      <c r="B46" s="1014"/>
      <c r="C46" s="1014"/>
      <c r="D46" s="1014"/>
      <c r="E46" s="1014"/>
      <c r="F46" s="1014"/>
      <c r="G46" s="1014"/>
      <c r="H46" s="1014"/>
      <c r="I46" s="1014"/>
      <c r="J46" s="1015"/>
      <c r="K46" s="101"/>
      <c r="L46" s="101"/>
      <c r="M46" s="500"/>
      <c r="N46" s="500"/>
      <c r="O46" s="500"/>
      <c r="P46" s="399"/>
      <c r="Q46" s="1011"/>
      <c r="R46" s="1011"/>
      <c r="S46" s="1011"/>
      <c r="T46" s="399"/>
      <c r="U46" s="1011"/>
      <c r="V46" s="1011"/>
      <c r="W46" s="1011"/>
      <c r="X46" s="1011"/>
      <c r="Y46" s="399"/>
      <c r="Z46" s="1011"/>
      <c r="AA46" s="1011"/>
      <c r="AB46" s="1011"/>
      <c r="AC46" s="401"/>
      <c r="AD46" s="401"/>
      <c r="AG46" s="126">
        <f>AG43-AF43</f>
        <v>70</v>
      </c>
      <c r="AH46" s="126">
        <f>AH43-AF43</f>
        <v>145</v>
      </c>
      <c r="AI46" s="126">
        <f>AI43-AF43</f>
        <v>215</v>
      </c>
      <c r="AJ46" s="126">
        <f>AJ43-AF43</f>
        <v>295</v>
      </c>
    </row>
    <row r="47" spans="1:36" ht="15" customHeight="1" thickBot="1">
      <c r="A47" s="1008" t="s">
        <v>60</v>
      </c>
      <c r="B47" s="1009"/>
      <c r="C47" s="1009"/>
      <c r="D47" s="1009"/>
      <c r="E47" s="1009"/>
      <c r="F47" s="1009"/>
      <c r="G47" s="1009"/>
      <c r="H47" s="1009"/>
      <c r="I47" s="1009"/>
      <c r="J47" s="1010"/>
      <c r="M47" s="1011"/>
      <c r="N47" s="1011"/>
      <c r="O47" s="1011"/>
      <c r="P47" s="399"/>
      <c r="Q47" s="1011"/>
      <c r="R47" s="1011"/>
      <c r="S47" s="1011"/>
      <c r="T47" s="399"/>
      <c r="U47" s="1011"/>
      <c r="V47" s="1011"/>
      <c r="W47" s="1011"/>
      <c r="X47" s="1011"/>
      <c r="Y47" s="399"/>
      <c r="Z47" s="1011"/>
      <c r="AA47" s="1011"/>
      <c r="AB47" s="1011"/>
      <c r="AC47" s="401"/>
      <c r="AD47" s="401"/>
      <c r="AI47" s="126">
        <f>AI43-AH43</f>
        <v>70</v>
      </c>
      <c r="AJ47" s="126">
        <f>AJ43-AH43</f>
        <v>150</v>
      </c>
    </row>
    <row r="48" spans="1:36" ht="15" customHeight="1">
      <c r="A48" s="808" t="s">
        <v>57</v>
      </c>
      <c r="B48" s="807"/>
      <c r="C48" s="807"/>
      <c r="D48" s="807"/>
      <c r="E48" s="807"/>
      <c r="F48" s="807"/>
      <c r="G48" s="807"/>
      <c r="H48" s="807"/>
      <c r="I48" s="807"/>
      <c r="J48" s="807"/>
      <c r="M48" s="401"/>
      <c r="N48" s="401"/>
      <c r="O48" s="401"/>
      <c r="P48" s="399"/>
      <c r="Q48" s="401"/>
      <c r="R48" s="401"/>
      <c r="S48" s="401"/>
      <c r="T48" s="399"/>
      <c r="U48" s="401"/>
      <c r="V48" s="401"/>
      <c r="W48" s="401"/>
      <c r="X48" s="401"/>
      <c r="Y48" s="399"/>
      <c r="Z48" s="401"/>
      <c r="AA48" s="401"/>
      <c r="AB48" s="401"/>
      <c r="AC48" s="401"/>
      <c r="AD48" s="401"/>
    </row>
    <row r="49" spans="1:36" ht="15" customHeight="1">
      <c r="A49" s="809" t="s">
        <v>58</v>
      </c>
      <c r="B49" s="807"/>
      <c r="C49" s="807"/>
      <c r="D49" s="807"/>
      <c r="E49" s="807"/>
      <c r="F49" s="807"/>
      <c r="G49" s="807"/>
      <c r="H49" s="807"/>
      <c r="I49" s="807"/>
      <c r="J49" s="807"/>
      <c r="K49" s="214"/>
      <c r="L49" s="214"/>
      <c r="M49" s="401"/>
      <c r="N49" s="401"/>
      <c r="O49" s="401"/>
      <c r="P49" s="399"/>
      <c r="Q49" s="401"/>
      <c r="R49" s="401"/>
      <c r="S49" s="401"/>
      <c r="T49" s="399"/>
      <c r="U49" s="401"/>
      <c r="V49" s="401"/>
      <c r="W49" s="401"/>
      <c r="X49" s="401"/>
      <c r="Y49" s="399"/>
      <c r="Z49" s="401"/>
      <c r="AA49" s="401"/>
      <c r="AB49" s="401"/>
      <c r="AC49" s="401"/>
      <c r="AD49" s="401"/>
    </row>
    <row r="50" spans="1:36" ht="15" customHeight="1" thickBot="1">
      <c r="A50" s="810"/>
      <c r="B50" s="810"/>
      <c r="C50" s="810"/>
      <c r="D50" s="810"/>
      <c r="E50" s="810"/>
      <c r="F50" s="810"/>
      <c r="G50" s="810"/>
      <c r="H50" s="810"/>
      <c r="I50" s="810"/>
      <c r="J50" s="810"/>
      <c r="K50" s="813"/>
      <c r="L50" s="813"/>
      <c r="M50" s="814"/>
      <c r="N50" s="814"/>
      <c r="O50" s="814"/>
      <c r="P50" s="815"/>
      <c r="Q50" s="814"/>
      <c r="R50" s="814"/>
      <c r="S50" s="814"/>
      <c r="T50" s="815"/>
      <c r="U50" s="814"/>
      <c r="V50" s="814"/>
      <c r="W50" s="814"/>
      <c r="X50" s="814"/>
      <c r="Y50" s="815"/>
      <c r="Z50" s="814"/>
      <c r="AA50" s="814"/>
      <c r="AB50" s="401"/>
      <c r="AC50" s="401"/>
      <c r="AD50" s="401"/>
    </row>
    <row r="51" spans="1:36" s="812" customFormat="1" ht="15" customHeight="1">
      <c r="A51" s="811"/>
      <c r="B51" s="811"/>
      <c r="C51" s="811"/>
      <c r="D51" s="811"/>
      <c r="E51" s="811"/>
      <c r="F51" s="811"/>
      <c r="G51" s="811"/>
      <c r="H51" s="811"/>
      <c r="I51" s="811"/>
      <c r="J51" s="811"/>
      <c r="M51" s="401"/>
      <c r="N51" s="401"/>
      <c r="O51" s="401"/>
      <c r="P51" s="399"/>
      <c r="Q51" s="401"/>
      <c r="R51" s="401"/>
      <c r="S51" s="401"/>
      <c r="T51" s="399"/>
      <c r="U51" s="401"/>
      <c r="V51" s="401"/>
      <c r="W51" s="401"/>
      <c r="X51" s="401"/>
      <c r="Y51" s="399"/>
      <c r="Z51" s="401"/>
      <c r="AA51" s="401"/>
      <c r="AB51" s="401"/>
      <c r="AC51" s="401"/>
      <c r="AD51" s="401"/>
    </row>
    <row r="52" spans="1:36" ht="15.75" thickBot="1">
      <c r="A52" s="214"/>
      <c r="B52" s="214"/>
      <c r="C52" s="214"/>
      <c r="D52" s="214"/>
      <c r="AD52" s="401"/>
      <c r="AJ52" s="126">
        <f>AJ43-AI43</f>
        <v>80</v>
      </c>
    </row>
    <row r="53" spans="1:36" ht="15.75" customHeight="1" thickBot="1">
      <c r="A53" s="799" t="s">
        <v>295</v>
      </c>
      <c r="B53" s="800"/>
      <c r="C53" s="101"/>
      <c r="D53" s="101"/>
      <c r="E53" s="101"/>
      <c r="F53" s="101"/>
      <c r="G53" s="101"/>
      <c r="H53" s="101"/>
      <c r="I53" s="101"/>
      <c r="J53" s="101"/>
      <c r="K53" s="101"/>
      <c r="L53" s="101"/>
      <c r="M53" s="101"/>
    </row>
    <row r="54" spans="1:36">
      <c r="A54" s="100" t="s">
        <v>294</v>
      </c>
      <c r="B54" s="101"/>
      <c r="C54" s="101"/>
      <c r="D54" s="101"/>
      <c r="E54" s="101"/>
      <c r="F54" s="101"/>
      <c r="G54" s="101"/>
      <c r="H54" s="101"/>
      <c r="I54" s="101"/>
      <c r="J54" s="101"/>
      <c r="K54" s="101"/>
      <c r="L54" s="101"/>
      <c r="M54" s="101"/>
    </row>
    <row r="55" spans="1:36">
      <c r="A55" s="100" t="s">
        <v>285</v>
      </c>
      <c r="B55" s="101"/>
      <c r="C55" s="101"/>
      <c r="D55" s="101"/>
      <c r="E55" s="101"/>
      <c r="F55" s="101"/>
      <c r="G55" s="101"/>
      <c r="H55" s="101"/>
      <c r="I55" s="101"/>
      <c r="J55" s="101"/>
      <c r="K55" s="101"/>
      <c r="L55" s="101"/>
      <c r="M55" s="101"/>
    </row>
    <row r="56" spans="1:36" ht="15.75" thickBot="1">
      <c r="A56" s="100" t="s">
        <v>284</v>
      </c>
      <c r="B56" s="101"/>
      <c r="C56" s="101"/>
      <c r="D56" s="101"/>
      <c r="E56" s="101"/>
      <c r="F56" s="101"/>
      <c r="G56" s="101"/>
      <c r="H56" s="101"/>
      <c r="I56" s="101"/>
      <c r="J56" s="101"/>
      <c r="K56" s="101"/>
      <c r="L56" s="101"/>
      <c r="M56" s="101"/>
    </row>
    <row r="57" spans="1:36" ht="15.75" thickBot="1">
      <c r="A57" s="100" t="s">
        <v>533</v>
      </c>
      <c r="B57" s="101"/>
      <c r="C57" s="995" t="s">
        <v>273</v>
      </c>
      <c r="D57" s="996"/>
      <c r="E57" s="996"/>
      <c r="F57" s="996"/>
      <c r="G57" s="996"/>
      <c r="H57" s="997"/>
      <c r="I57" s="101"/>
      <c r="J57" s="101"/>
      <c r="K57" s="101"/>
      <c r="L57" s="101"/>
      <c r="M57" s="101"/>
    </row>
    <row r="58" spans="1:36">
      <c r="A58" s="359" t="s">
        <v>274</v>
      </c>
      <c r="B58" s="360" t="s">
        <v>289</v>
      </c>
      <c r="C58" s="361" t="s">
        <v>290</v>
      </c>
      <c r="D58" s="362" t="s">
        <v>799</v>
      </c>
      <c r="E58" s="362" t="s">
        <v>800</v>
      </c>
      <c r="F58" s="362" t="s">
        <v>801</v>
      </c>
      <c r="G58" s="362" t="s">
        <v>802</v>
      </c>
      <c r="H58" s="363" t="s">
        <v>803</v>
      </c>
      <c r="I58" s="101"/>
      <c r="J58" s="101"/>
      <c r="K58" s="101"/>
      <c r="L58" s="101"/>
    </row>
    <row r="59" spans="1:36">
      <c r="A59" s="364" t="s">
        <v>291</v>
      </c>
      <c r="B59" s="365" t="s">
        <v>246</v>
      </c>
      <c r="C59" s="364" t="s">
        <v>292</v>
      </c>
      <c r="D59" s="366">
        <v>150</v>
      </c>
      <c r="E59" s="366">
        <v>210</v>
      </c>
      <c r="F59" s="366">
        <v>285</v>
      </c>
      <c r="G59" s="366">
        <v>350</v>
      </c>
      <c r="H59" s="367">
        <v>445</v>
      </c>
      <c r="I59" s="101"/>
      <c r="J59" s="101"/>
      <c r="K59" s="101"/>
      <c r="L59" s="101"/>
      <c r="M59" s="101"/>
    </row>
    <row r="60" spans="1:36" ht="15.75" thickBot="1">
      <c r="A60" s="368"/>
      <c r="B60" s="369"/>
      <c r="C60" s="368" t="s">
        <v>293</v>
      </c>
      <c r="D60" s="370">
        <v>190</v>
      </c>
      <c r="E60" s="370">
        <v>275</v>
      </c>
      <c r="F60" s="370">
        <v>365</v>
      </c>
      <c r="G60" s="370">
        <v>430</v>
      </c>
      <c r="H60" s="371">
        <v>570</v>
      </c>
      <c r="I60" s="101"/>
      <c r="J60" s="101"/>
      <c r="K60" s="101"/>
      <c r="L60" s="101"/>
      <c r="M60" s="101"/>
    </row>
    <row r="61" spans="1:36">
      <c r="A61" s="998" t="s">
        <v>815</v>
      </c>
      <c r="B61" s="998"/>
      <c r="C61" s="998"/>
      <c r="D61" s="998"/>
      <c r="E61" s="998"/>
      <c r="F61" s="998"/>
      <c r="G61" s="998"/>
      <c r="H61" s="998"/>
      <c r="I61" s="998"/>
      <c r="J61" s="998"/>
      <c r="K61" s="998"/>
      <c r="L61" s="998"/>
      <c r="M61" s="998"/>
      <c r="N61" s="998"/>
      <c r="O61" s="998"/>
      <c r="P61" s="998"/>
      <c r="Q61" s="998"/>
      <c r="R61" s="998"/>
      <c r="S61" s="998"/>
      <c r="T61" s="998"/>
      <c r="U61" s="998"/>
      <c r="V61" s="998"/>
      <c r="W61" s="998"/>
      <c r="X61" s="998"/>
      <c r="Y61" s="998"/>
      <c r="Z61" s="998"/>
      <c r="AA61" s="998"/>
    </row>
    <row r="62" spans="1:36">
      <c r="A62" s="998" t="s">
        <v>816</v>
      </c>
      <c r="B62" s="998"/>
      <c r="C62" s="372"/>
      <c r="D62" s="372"/>
      <c r="E62" s="372"/>
      <c r="F62" s="372"/>
      <c r="G62" s="372"/>
      <c r="H62" s="372"/>
      <c r="I62" s="372"/>
      <c r="J62" s="372"/>
      <c r="K62" s="372"/>
      <c r="L62" s="372"/>
      <c r="M62" s="372"/>
      <c r="N62" s="372"/>
      <c r="O62" s="372"/>
      <c r="P62" s="372"/>
      <c r="Q62" s="372"/>
      <c r="R62" s="372"/>
      <c r="S62" s="372"/>
      <c r="T62" s="372"/>
      <c r="U62" s="372"/>
      <c r="V62" s="372"/>
      <c r="W62" s="372"/>
      <c r="X62" s="372"/>
      <c r="Y62" s="372"/>
      <c r="Z62" s="372"/>
      <c r="AA62" s="372"/>
    </row>
    <row r="63" spans="1:36">
      <c r="A63" s="998" t="s">
        <v>817</v>
      </c>
      <c r="B63" s="998"/>
      <c r="C63" s="372"/>
      <c r="D63" s="372"/>
      <c r="E63" s="372"/>
      <c r="F63" s="372"/>
      <c r="G63" s="372"/>
      <c r="H63" s="372"/>
      <c r="I63" s="372"/>
      <c r="J63" s="372"/>
      <c r="K63" s="372"/>
      <c r="L63" s="372"/>
      <c r="M63" s="372"/>
      <c r="N63" s="372"/>
      <c r="O63" s="372"/>
      <c r="P63" s="372"/>
      <c r="Q63" s="372"/>
      <c r="R63" s="372"/>
      <c r="S63" s="372"/>
      <c r="T63" s="372"/>
      <c r="U63" s="372"/>
      <c r="V63" s="372"/>
      <c r="W63" s="372"/>
      <c r="X63" s="372"/>
      <c r="Y63" s="372"/>
      <c r="Z63" s="372"/>
      <c r="AA63" s="372"/>
    </row>
    <row r="64" spans="1:36">
      <c r="A64" s="998" t="s">
        <v>818</v>
      </c>
      <c r="B64" s="998"/>
      <c r="C64" s="372"/>
      <c r="D64" s="372"/>
      <c r="E64" s="372"/>
      <c r="F64" s="372"/>
      <c r="G64" s="372"/>
      <c r="H64" s="372"/>
      <c r="I64" s="372"/>
      <c r="J64" s="372"/>
      <c r="K64" s="372"/>
      <c r="L64" s="372"/>
      <c r="M64" s="372"/>
      <c r="N64" s="372"/>
      <c r="O64" s="372"/>
      <c r="P64" s="372"/>
      <c r="Q64" s="372"/>
      <c r="R64" s="372"/>
      <c r="S64" s="372"/>
      <c r="T64" s="372"/>
      <c r="U64" s="372"/>
      <c r="V64" s="372"/>
      <c r="W64" s="372"/>
      <c r="X64" s="372"/>
      <c r="Y64" s="372"/>
      <c r="Z64" s="372"/>
      <c r="AA64" s="372"/>
    </row>
    <row r="65" spans="1:27" ht="15.75" thickBot="1">
      <c r="A65" s="816"/>
      <c r="B65" s="816"/>
      <c r="C65" s="816"/>
      <c r="D65" s="816"/>
      <c r="E65" s="816"/>
      <c r="F65" s="816"/>
      <c r="G65" s="816"/>
      <c r="H65" s="816"/>
      <c r="I65" s="816"/>
      <c r="J65" s="816"/>
      <c r="K65" s="816"/>
      <c r="L65" s="816"/>
      <c r="M65" s="816"/>
      <c r="N65" s="816"/>
      <c r="O65" s="816"/>
      <c r="P65" s="816"/>
      <c r="Q65" s="816"/>
      <c r="R65" s="816"/>
      <c r="S65" s="816"/>
      <c r="T65" s="816"/>
      <c r="U65" s="816"/>
      <c r="V65" s="816"/>
      <c r="W65" s="816"/>
      <c r="X65" s="816"/>
      <c r="Y65" s="816"/>
      <c r="Z65" s="816"/>
      <c r="AA65" s="816"/>
    </row>
    <row r="66" spans="1:27" ht="15.75" thickBot="1">
      <c r="G66" s="373"/>
      <c r="H66" s="373"/>
      <c r="I66" s="373"/>
      <c r="J66" s="373"/>
      <c r="K66" s="373"/>
      <c r="L66" s="373"/>
      <c r="M66" s="101"/>
    </row>
    <row r="67" spans="1:27" ht="15.75" thickBot="1">
      <c r="A67" s="799" t="s">
        <v>686</v>
      </c>
      <c r="B67" s="800"/>
      <c r="C67" s="101"/>
      <c r="D67" s="101"/>
      <c r="E67" s="101"/>
      <c r="F67" s="101"/>
      <c r="G67" s="342"/>
      <c r="H67" s="224"/>
      <c r="I67" s="224"/>
      <c r="J67" s="224"/>
      <c r="K67" s="224"/>
      <c r="L67" s="224"/>
      <c r="M67" s="101"/>
    </row>
    <row r="68" spans="1:27">
      <c r="A68" s="100" t="s">
        <v>687</v>
      </c>
      <c r="B68" s="101"/>
      <c r="C68" s="101"/>
      <c r="D68" s="101"/>
      <c r="E68" s="101"/>
      <c r="F68" s="101"/>
      <c r="G68" s="224"/>
      <c r="H68" s="224"/>
      <c r="I68" s="224"/>
      <c r="J68" s="224"/>
      <c r="K68" s="224"/>
      <c r="L68" s="224"/>
    </row>
    <row r="69" spans="1:27">
      <c r="A69" s="100" t="s">
        <v>688</v>
      </c>
      <c r="B69" s="101"/>
      <c r="C69" s="101"/>
      <c r="D69" s="101"/>
      <c r="E69" s="101"/>
      <c r="F69" s="101"/>
      <c r="G69" s="101"/>
      <c r="H69" s="101"/>
      <c r="I69" s="101"/>
      <c r="J69" s="101"/>
      <c r="K69" s="101"/>
      <c r="L69" s="101"/>
    </row>
    <row r="70" spans="1:27">
      <c r="A70" s="100" t="s">
        <v>285</v>
      </c>
      <c r="B70" s="101"/>
      <c r="C70" s="101"/>
      <c r="D70" s="101"/>
      <c r="E70" s="101"/>
      <c r="F70" s="101"/>
      <c r="G70" s="101"/>
      <c r="H70" s="101"/>
      <c r="I70" s="101"/>
      <c r="J70" s="101"/>
      <c r="K70" s="101"/>
      <c r="L70" s="101"/>
    </row>
    <row r="71" spans="1:27" ht="15.75" thickBot="1">
      <c r="A71" s="100" t="s">
        <v>284</v>
      </c>
      <c r="B71" s="101"/>
      <c r="C71" s="101"/>
      <c r="D71" s="101"/>
      <c r="E71" s="101"/>
      <c r="F71" s="101"/>
      <c r="G71" s="101"/>
      <c r="H71" s="101"/>
      <c r="I71" s="101"/>
      <c r="J71" s="101"/>
      <c r="K71" s="101"/>
      <c r="L71" s="101"/>
    </row>
    <row r="72" spans="1:27" ht="15.75" thickBot="1">
      <c r="A72" s="100" t="s">
        <v>533</v>
      </c>
      <c r="B72" s="101"/>
      <c r="C72" s="374" t="s">
        <v>273</v>
      </c>
      <c r="D72" s="375"/>
    </row>
    <row r="73" spans="1:27">
      <c r="A73" s="359" t="s">
        <v>274</v>
      </c>
      <c r="B73" s="360" t="s">
        <v>289</v>
      </c>
      <c r="C73" s="376" t="s">
        <v>290</v>
      </c>
      <c r="D73" s="377" t="s">
        <v>690</v>
      </c>
    </row>
    <row r="74" spans="1:27">
      <c r="A74" s="364" t="s">
        <v>692</v>
      </c>
      <c r="B74" s="365" t="s">
        <v>694</v>
      </c>
      <c r="C74" s="364" t="s">
        <v>292</v>
      </c>
      <c r="D74" s="367">
        <v>80</v>
      </c>
    </row>
    <row r="75" spans="1:27">
      <c r="A75" s="364" t="s">
        <v>73</v>
      </c>
      <c r="B75" s="378"/>
      <c r="C75" s="379" t="s">
        <v>691</v>
      </c>
      <c r="D75" s="380">
        <v>110</v>
      </c>
    </row>
    <row r="76" spans="1:27" ht="15.75" thickBot="1">
      <c r="A76" s="368"/>
      <c r="B76" s="369"/>
      <c r="C76" s="368" t="s">
        <v>293</v>
      </c>
      <c r="D76" s="371">
        <v>175</v>
      </c>
    </row>
    <row r="77" spans="1:27">
      <c r="A77" s="364" t="s">
        <v>693</v>
      </c>
      <c r="B77" s="365" t="s">
        <v>694</v>
      </c>
      <c r="C77" s="364" t="s">
        <v>292</v>
      </c>
      <c r="D77" s="367">
        <v>130</v>
      </c>
    </row>
    <row r="78" spans="1:27">
      <c r="A78" s="364" t="s">
        <v>73</v>
      </c>
      <c r="B78" s="378"/>
      <c r="C78" s="379" t="s">
        <v>691</v>
      </c>
      <c r="D78" s="380">
        <v>85</v>
      </c>
    </row>
    <row r="79" spans="1:27" ht="15.75" thickBot="1">
      <c r="A79" s="368"/>
      <c r="B79" s="369"/>
      <c r="C79" s="368" t="s">
        <v>293</v>
      </c>
      <c r="D79" s="371">
        <v>80</v>
      </c>
    </row>
    <row r="80" spans="1:27" ht="15.75" thickBot="1"/>
    <row r="81" spans="1:5" ht="15.75" thickBot="1">
      <c r="A81" s="100" t="s">
        <v>533</v>
      </c>
      <c r="B81" s="101"/>
      <c r="C81" s="381" t="s">
        <v>273</v>
      </c>
      <c r="D81" s="382"/>
      <c r="E81" s="375"/>
    </row>
    <row r="82" spans="1:5">
      <c r="A82" s="359" t="s">
        <v>274</v>
      </c>
      <c r="B82" s="360" t="s">
        <v>289</v>
      </c>
      <c r="C82" s="383" t="s">
        <v>695</v>
      </c>
      <c r="D82" s="384" t="s">
        <v>696</v>
      </c>
      <c r="E82" s="377" t="s">
        <v>697</v>
      </c>
    </row>
    <row r="83" spans="1:5" ht="25.5">
      <c r="A83" s="379" t="s">
        <v>694</v>
      </c>
      <c r="B83" s="378" t="s">
        <v>689</v>
      </c>
      <c r="C83" s="385">
        <v>40</v>
      </c>
      <c r="D83" s="386">
        <v>90</v>
      </c>
      <c r="E83" s="380">
        <v>145</v>
      </c>
    </row>
    <row r="84" spans="1:5" ht="15.75" thickBot="1">
      <c r="A84" s="138" t="s">
        <v>694</v>
      </c>
      <c r="B84" s="140" t="s">
        <v>705</v>
      </c>
      <c r="C84" s="387">
        <v>15</v>
      </c>
      <c r="D84" s="388">
        <v>85</v>
      </c>
      <c r="E84" s="389">
        <v>175</v>
      </c>
    </row>
  </sheetData>
  <sheetProtection password="D306" sheet="1" objects="1" scenarios="1" selectLockedCells="1" selectUnlockedCells="1"/>
  <mergeCells count="65">
    <mergeCell ref="U44:V44"/>
    <mergeCell ref="W44:X44"/>
    <mergeCell ref="W45:X45"/>
    <mergeCell ref="W46:X46"/>
    <mergeCell ref="Z44:AB44"/>
    <mergeCell ref="Z45:AB45"/>
    <mergeCell ref="Z46:AB46"/>
    <mergeCell ref="A64:B64"/>
    <mergeCell ref="C57:H57"/>
    <mergeCell ref="U45:V45"/>
    <mergeCell ref="M44:O44"/>
    <mergeCell ref="U46:V46"/>
    <mergeCell ref="Q44:S44"/>
    <mergeCell ref="Q45:S45"/>
    <mergeCell ref="Q46:S46"/>
    <mergeCell ref="A46:J46"/>
    <mergeCell ref="U47:V47"/>
    <mergeCell ref="A61:AA61"/>
    <mergeCell ref="W47:X47"/>
    <mergeCell ref="M47:O47"/>
    <mergeCell ref="Q47:S47"/>
    <mergeCell ref="A62:B62"/>
    <mergeCell ref="A63:B63"/>
    <mergeCell ref="Z47:AB47"/>
    <mergeCell ref="A25:H25"/>
    <mergeCell ref="A26:H26"/>
    <mergeCell ref="A27:H27"/>
    <mergeCell ref="C32:E32"/>
    <mergeCell ref="G32:I32"/>
    <mergeCell ref="A47:J47"/>
    <mergeCell ref="K32:N32"/>
    <mergeCell ref="P32:S32"/>
    <mergeCell ref="P38:S38"/>
    <mergeCell ref="C31:E31"/>
    <mergeCell ref="G31:I31"/>
    <mergeCell ref="K31:N31"/>
    <mergeCell ref="P31:S31"/>
    <mergeCell ref="C38:E38"/>
    <mergeCell ref="G38:I38"/>
    <mergeCell ref="K38:N38"/>
    <mergeCell ref="U31:W31"/>
    <mergeCell ref="U38:W38"/>
    <mergeCell ref="U32:W32"/>
    <mergeCell ref="Y31:AA31"/>
    <mergeCell ref="Y32:AA32"/>
    <mergeCell ref="Y38:AA38"/>
    <mergeCell ref="A2:AA2"/>
    <mergeCell ref="C6:E6"/>
    <mergeCell ref="G6:I6"/>
    <mergeCell ref="P7:S7"/>
    <mergeCell ref="Y7:AA7"/>
    <mergeCell ref="K6:N6"/>
    <mergeCell ref="U6:W6"/>
    <mergeCell ref="P6:S6"/>
    <mergeCell ref="Y6:AA6"/>
    <mergeCell ref="Y14:AA14"/>
    <mergeCell ref="U7:W7"/>
    <mergeCell ref="U14:W14"/>
    <mergeCell ref="C7:E7"/>
    <mergeCell ref="G7:I7"/>
    <mergeCell ref="K7:N7"/>
    <mergeCell ref="C14:E14"/>
    <mergeCell ref="G14:I14"/>
    <mergeCell ref="K14:N14"/>
    <mergeCell ref="P14:S14"/>
  </mergeCells>
  <phoneticPr fontId="43" type="noConversion"/>
  <pageMargins left="0.7" right="0.7" top="0.75" bottom="0.75" header="0.3" footer="0.3"/>
  <pageSetup scale="56" orientation="landscape" r:id="rId1"/>
  <rowBreaks count="1" manualBreakCount="1">
    <brk id="5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COVER</vt:lpstr>
      <vt:lpstr>ULAC via other than DXB</vt:lpstr>
      <vt:lpstr>ULAC via dxb</vt:lpstr>
      <vt:lpstr>ULEY</vt:lpstr>
      <vt:lpstr>HS</vt:lpstr>
      <vt:lpstr>LS</vt:lpstr>
      <vt:lpstr>ULKL</vt:lpstr>
      <vt:lpstr>RULES</vt:lpstr>
      <vt:lpstr>AC&amp;EY UPSELLS</vt:lpstr>
      <vt:lpstr>EY CALC</vt:lpstr>
      <vt:lpstr>PEAK SURCHARGES</vt:lpstr>
      <vt:lpstr>CAT16-PENALTY</vt:lpstr>
      <vt:lpstr>'CAT16-PENALTY'!Print_Area</vt:lpstr>
      <vt:lpstr>'PEAK SURCHARGES'!Print_Area</vt:lpstr>
      <vt:lpstr>RULES!Print_Area</vt:lpstr>
      <vt:lpstr>'ULAC via dxb'!Print_Area</vt:lpstr>
      <vt:lpstr>'ULAC via other than DXB'!Print_Area</vt:lpstr>
      <vt:lpstr>ULEY!Print_Area</vt:lpstr>
      <vt:lpstr>ULKL!Print_Area</vt:lpstr>
      <vt:lpstr>RULES!Print_Titles</vt:lpstr>
      <vt:lpstr>'ULAC via dxb'!Print_Titles</vt:lpstr>
      <vt:lpstr>'ULAC via other than DXB'!Print_Titles</vt:lpstr>
      <vt:lpstr>ULKL!Print_Titles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User</cp:lastModifiedBy>
  <cp:lastPrinted>2019-05-16T23:08:47Z</cp:lastPrinted>
  <dcterms:created xsi:type="dcterms:W3CDTF">2012-07-26T05:35:17Z</dcterms:created>
  <dcterms:modified xsi:type="dcterms:W3CDTF">2019-05-17T18:23:56Z</dcterms:modified>
</cp:coreProperties>
</file>